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gel\Dropbox\MSC Data\Elections\Local Elections\WECA\"/>
    </mc:Choice>
  </mc:AlternateContent>
  <xr:revisionPtr revIDLastSave="0" documentId="13_ncr:1_{023597F0-190B-410D-997A-640843FCBC90}" xr6:coauthVersionLast="47" xr6:coauthVersionMax="47" xr10:uidLastSave="{00000000-0000-0000-0000-000000000000}"/>
  <bookViews>
    <workbookView xWindow="-120" yWindow="-120" windowWidth="29040" windowHeight="15720" xr2:uid="{25AA32C0-ACD6-473D-9069-438A5E464815}"/>
  </bookViews>
  <sheets>
    <sheet name="WECA25summary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24" l="1"/>
  <c r="V9" i="24"/>
  <c r="V8" i="24"/>
  <c r="V7" i="24"/>
  <c r="V6" i="24"/>
  <c r="V5" i="24"/>
  <c r="V22" i="24"/>
  <c r="V21" i="24"/>
  <c r="V20" i="24"/>
  <c r="V19" i="24"/>
  <c r="V18" i="24"/>
  <c r="V17" i="24"/>
  <c r="V34" i="24"/>
  <c r="V33" i="24"/>
  <c r="V32" i="24"/>
  <c r="V31" i="24"/>
  <c r="V30" i="24"/>
  <c r="V29" i="24"/>
  <c r="H34" i="24"/>
  <c r="H33" i="24"/>
  <c r="H32" i="24"/>
  <c r="H31" i="24"/>
  <c r="H30" i="24"/>
  <c r="H29" i="24"/>
  <c r="H20" i="24"/>
  <c r="H19" i="24"/>
  <c r="H18" i="24"/>
  <c r="H17" i="24"/>
  <c r="H10" i="24"/>
  <c r="H9" i="24"/>
  <c r="H7" i="24"/>
  <c r="H8" i="24"/>
  <c r="H6" i="24"/>
  <c r="H5" i="24"/>
  <c r="Z61" i="24" l="1"/>
  <c r="Z60" i="24"/>
  <c r="Z57" i="24"/>
  <c r="Z58" i="24" s="1"/>
  <c r="Z56" i="24"/>
  <c r="Z55" i="24"/>
  <c r="Q35" i="24"/>
  <c r="R30" i="24" s="1"/>
  <c r="N35" i="24"/>
  <c r="O30" i="24" s="1"/>
  <c r="K35" i="24"/>
  <c r="L34" i="24" s="1"/>
  <c r="Q23" i="24"/>
  <c r="R20" i="24" s="1"/>
  <c r="N23" i="24"/>
  <c r="O19" i="24" s="1"/>
  <c r="K23" i="24"/>
  <c r="L17" i="24" s="1"/>
  <c r="L19" i="24"/>
  <c r="L18" i="24"/>
  <c r="H23" i="24"/>
  <c r="L29" i="24" l="1"/>
  <c r="R32" i="24"/>
  <c r="R29" i="24"/>
  <c r="L32" i="24"/>
  <c r="R19" i="24"/>
  <c r="R18" i="24"/>
  <c r="Y35" i="24"/>
  <c r="Z29" i="24" s="1"/>
  <c r="AB23" i="24"/>
  <c r="AC21" i="24" s="1"/>
  <c r="AE23" i="24"/>
  <c r="AF22" i="24" s="1"/>
  <c r="AE11" i="24"/>
  <c r="AB35" i="24"/>
  <c r="AC29" i="24" s="1"/>
  <c r="AE35" i="24"/>
  <c r="AF30" i="24" s="1"/>
  <c r="AB11" i="24"/>
  <c r="AC5" i="24" s="1"/>
  <c r="Z33" i="24"/>
  <c r="Y23" i="24"/>
  <c r="Z17" i="24" s="1"/>
  <c r="Y11" i="24"/>
  <c r="R17" i="24"/>
  <c r="L30" i="24"/>
  <c r="L33" i="24"/>
  <c r="R33" i="24"/>
  <c r="L31" i="24"/>
  <c r="R31" i="24"/>
  <c r="H35" i="24"/>
  <c r="I29" i="24" s="1"/>
  <c r="R34" i="24"/>
  <c r="I17" i="24"/>
  <c r="I19" i="24"/>
  <c r="I18" i="24"/>
  <c r="O17" i="24"/>
  <c r="O29" i="24"/>
  <c r="O33" i="24"/>
  <c r="I20" i="24"/>
  <c r="L20" i="24"/>
  <c r="O32" i="24"/>
  <c r="O20" i="24"/>
  <c r="O34" i="24"/>
  <c r="O31" i="24"/>
  <c r="O18" i="24"/>
  <c r="Z34" i="24" l="1"/>
  <c r="I33" i="24"/>
  <c r="I34" i="24"/>
  <c r="Z20" i="24"/>
  <c r="Z32" i="24"/>
  <c r="Z31" i="24"/>
  <c r="Z30" i="24"/>
  <c r="AF31" i="24"/>
  <c r="AF29" i="24"/>
  <c r="AC30" i="24"/>
  <c r="V23" i="24"/>
  <c r="W18" i="24" s="1"/>
  <c r="AF21" i="24"/>
  <c r="AC32" i="24"/>
  <c r="Z21" i="24"/>
  <c r="AF19" i="24"/>
  <c r="AF17" i="24"/>
  <c r="AC22" i="24"/>
  <c r="AC10" i="24"/>
  <c r="AC17" i="24"/>
  <c r="AC20" i="24"/>
  <c r="Z19" i="24"/>
  <c r="AF10" i="24"/>
  <c r="AC18" i="24"/>
  <c r="AF20" i="24"/>
  <c r="AC19" i="24"/>
  <c r="V35" i="24"/>
  <c r="W30" i="24" s="1"/>
  <c r="AF33" i="24"/>
  <c r="AC7" i="24"/>
  <c r="AF32" i="24"/>
  <c r="AC8" i="24"/>
  <c r="Z22" i="24"/>
  <c r="AC34" i="24"/>
  <c r="AC6" i="24"/>
  <c r="AF34" i="24"/>
  <c r="AC9" i="24"/>
  <c r="AF9" i="24"/>
  <c r="AC33" i="24"/>
  <c r="AF8" i="24"/>
  <c r="AF7" i="24"/>
  <c r="AF18" i="24"/>
  <c r="AC31" i="24"/>
  <c r="AF5" i="24"/>
  <c r="AF6" i="24"/>
  <c r="W32" i="24"/>
  <c r="Z18" i="24"/>
  <c r="Z10" i="24"/>
  <c r="Z6" i="24"/>
  <c r="Z9" i="24"/>
  <c r="Z8" i="24"/>
  <c r="Z7" i="24"/>
  <c r="Z5" i="24"/>
  <c r="V11" i="24"/>
  <c r="I31" i="24"/>
  <c r="I30" i="24"/>
  <c r="I32" i="24"/>
  <c r="W20" i="24" l="1"/>
  <c r="W21" i="24"/>
  <c r="W19" i="24"/>
  <c r="W22" i="24"/>
  <c r="W17" i="24"/>
  <c r="W33" i="24"/>
  <c r="W31" i="24"/>
  <c r="W29" i="24"/>
  <c r="W34" i="24"/>
  <c r="W10" i="24"/>
  <c r="W9" i="24"/>
  <c r="W8" i="24"/>
  <c r="W7" i="24"/>
  <c r="W6" i="24"/>
  <c r="W5" i="24"/>
  <c r="N11" i="24" l="1"/>
  <c r="Q11" i="24" l="1"/>
  <c r="O10" i="24"/>
  <c r="O6" i="24"/>
  <c r="O7" i="24"/>
  <c r="O5" i="24"/>
  <c r="O9" i="24"/>
  <c r="O8" i="24"/>
  <c r="R5" i="24" l="1"/>
  <c r="R6" i="24"/>
  <c r="R8" i="24"/>
  <c r="R7" i="24"/>
  <c r="R9" i="24"/>
  <c r="H11" i="24"/>
  <c r="K11" i="24"/>
  <c r="R10" i="24"/>
  <c r="I10" i="24" l="1"/>
  <c r="I5" i="24"/>
  <c r="I7" i="24"/>
  <c r="I8" i="24"/>
  <c r="I9" i="24"/>
  <c r="I6" i="24"/>
  <c r="L5" i="24"/>
  <c r="L8" i="24"/>
  <c r="L6" i="24"/>
  <c r="L7" i="24"/>
  <c r="L9" i="24"/>
  <c r="L10" i="24"/>
</calcChain>
</file>

<file path=xl/sharedStrings.xml><?xml version="1.0" encoding="utf-8"?>
<sst xmlns="http://schemas.openxmlformats.org/spreadsheetml/2006/main" count="161" uniqueCount="62">
  <si>
    <t>CON</t>
  </si>
  <si>
    <t>LAB</t>
  </si>
  <si>
    <t>LD</t>
  </si>
  <si>
    <t>GRN</t>
  </si>
  <si>
    <t>IND</t>
  </si>
  <si>
    <t>UKIP</t>
  </si>
  <si>
    <t>B&amp;NES</t>
  </si>
  <si>
    <t>Bristol</t>
  </si>
  <si>
    <t>Total</t>
  </si>
  <si>
    <t>Party</t>
  </si>
  <si>
    <t>=</t>
  </si>
  <si>
    <t>+</t>
  </si>
  <si>
    <t>WECA</t>
  </si>
  <si>
    <t>BXP</t>
  </si>
  <si>
    <t>DNV</t>
  </si>
  <si>
    <t>LDG</t>
  </si>
  <si>
    <t>INU</t>
  </si>
  <si>
    <t>CONUK</t>
  </si>
  <si>
    <t>LABG</t>
  </si>
  <si>
    <t>S.Glocs</t>
  </si>
  <si>
    <t>Votes</t>
  </si>
  <si>
    <t>REF</t>
  </si>
  <si>
    <t>SV Rd 1</t>
  </si>
  <si>
    <t>Oth</t>
  </si>
  <si>
    <t>FPTP</t>
  </si>
  <si>
    <t>PR</t>
  </si>
  <si>
    <t>Did Not Stand</t>
  </si>
  <si>
    <t>WECA Metro Mayoral Election 2025 (Forecast)</t>
  </si>
  <si>
    <t>BXP/UKIP</t>
  </si>
  <si>
    <t>WECA Metro Mayoral Election 2021 (Actuals)</t>
  </si>
  <si>
    <t>WECA Metro Mayoral Election 2017 (Actuals)</t>
  </si>
  <si>
    <t>B&amp;NES (2)</t>
  </si>
  <si>
    <t>S.Glocs (3)</t>
  </si>
  <si>
    <t>Bristol (4)</t>
  </si>
  <si>
    <t>WECA (9)</t>
  </si>
  <si>
    <t>WECA(9.4)</t>
  </si>
  <si>
    <t>Bristol (4.5)</t>
  </si>
  <si>
    <t>S.Glocs (2.9)</t>
  </si>
  <si>
    <t>General Election 2024 (WECA Estimates for 9.4 Seats)</t>
  </si>
  <si>
    <t>General Election 2019 (WECA Actuals for 9 Seats)</t>
  </si>
  <si>
    <t>EU Election 2019 (WECA Actuals for 9 Seats)</t>
  </si>
  <si>
    <t>How to Build Your Own Forecast</t>
  </si>
  <si>
    <t>Edit the number of votes for each of the 3 local</t>
  </si>
  <si>
    <t>authorities.</t>
  </si>
  <si>
    <t>Do not edit the percentage vote shares, WECA totals or</t>
  </si>
  <si>
    <t>the grand totals.</t>
  </si>
  <si>
    <t>All of these will be recalculated in light of any changes</t>
  </si>
  <si>
    <t>you make</t>
  </si>
  <si>
    <t>The data for the 2017, 2019 &amp; 2021 elections are correct</t>
  </si>
  <si>
    <t>as far I can tell.  However do let me know if you think</t>
  </si>
  <si>
    <t>any of these numbers are incorrect.</t>
  </si>
  <si>
    <t>The 2024 general election numbers are estimates</t>
  </si>
  <si>
    <t>because the boundaries of the 3 unitary authorities</t>
  </si>
  <si>
    <t xml:space="preserve">no longer map perfectly to the boundaries of </t>
  </si>
  <si>
    <t>parliamentary constituencies.</t>
  </si>
  <si>
    <t>9 of the 9.38 seats sith within WECA's boundaries today.</t>
  </si>
  <si>
    <t>The 0.38 seat is the Frome &amp; East Somerset seat.</t>
  </si>
  <si>
    <t xml:space="preserve">I arrived at the 0.38 based on estimates of what the </t>
  </si>
  <si>
    <t>2024 seats would have looked like in 2019.</t>
  </si>
  <si>
    <t>What I did was to adjust the % of the Frome &amp; E Somerset</t>
  </si>
  <si>
    <t>so as to end with the known total number of vote</t>
  </si>
  <si>
    <t>shown for the whole of WECA in 2019 which is 495,242.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</si>
</sst>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7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D47006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4279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47006"/>
        <bgColor indexed="64"/>
      </patternFill>
    </fill>
    <fill>
      <patternFill patternType="solid">
        <fgColor rgb="FF8B88AA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9" fontId="0" fillId="0" borderId="0" xfId="1" applyFont="1"/>
    <xf numFmtId="0" fontId="0" fillId="8" borderId="0" xfId="0" applyFill="1" applyAlignment="1">
      <alignment horizontal="center"/>
    </xf>
    <xf numFmtId="0" fontId="0" fillId="8" borderId="0" xfId="0" applyFill="1"/>
    <xf numFmtId="0" fontId="1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/>
    </xf>
    <xf numFmtId="0" fontId="11" fillId="8" borderId="1" xfId="0" applyFont="1" applyFill="1" applyBorder="1" applyAlignment="1">
      <alignment horizontal="center"/>
    </xf>
    <xf numFmtId="164" fontId="0" fillId="0" borderId="0" xfId="1" applyNumberFormat="1" applyFont="1"/>
    <xf numFmtId="0" fontId="12" fillId="5" borderId="1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17" fillId="8" borderId="0" xfId="0" applyFont="1" applyFill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19" fillId="8" borderId="0" xfId="2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9" fontId="5" fillId="8" borderId="1" xfId="1" applyFont="1" applyFill="1" applyBorder="1" applyAlignment="1">
      <alignment horizontal="center" vertical="center"/>
    </xf>
    <xf numFmtId="9" fontId="6" fillId="8" borderId="1" xfId="1" applyFont="1" applyFill="1" applyBorder="1" applyAlignment="1">
      <alignment horizontal="center" vertical="center"/>
    </xf>
    <xf numFmtId="9" fontId="7" fillId="8" borderId="1" xfId="1" applyFont="1" applyFill="1" applyBorder="1" applyAlignment="1">
      <alignment horizontal="center" vertical="center"/>
    </xf>
    <xf numFmtId="9" fontId="8" fillId="8" borderId="1" xfId="1" applyFont="1" applyFill="1" applyBorder="1" applyAlignment="1">
      <alignment horizontal="center" vertical="center"/>
    </xf>
    <xf numFmtId="9" fontId="9" fillId="8" borderId="1" xfId="1" applyFont="1" applyFill="1" applyBorder="1" applyAlignment="1">
      <alignment horizontal="center" vertical="center"/>
    </xf>
    <xf numFmtId="9" fontId="10" fillId="8" borderId="1" xfId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8" borderId="0" xfId="0" applyFill="1" applyAlignment="1">
      <alignment horizontal="center" vertical="center"/>
    </xf>
    <xf numFmtId="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2" fillId="9" borderId="1" xfId="0" applyFont="1" applyFill="1" applyBorder="1" applyAlignment="1">
      <alignment horizontal="center" vertical="center"/>
    </xf>
    <xf numFmtId="0" fontId="3" fillId="0" borderId="0" xfId="0" applyFont="1"/>
    <xf numFmtId="0" fontId="0" fillId="9" borderId="0" xfId="0" applyFill="1"/>
    <xf numFmtId="9" fontId="24" fillId="8" borderId="1" xfId="1" applyFont="1" applyFill="1" applyBorder="1" applyAlignment="1">
      <alignment horizontal="center" vertical="center"/>
    </xf>
    <xf numFmtId="9" fontId="25" fillId="8" borderId="1" xfId="1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3" fontId="2" fillId="11" borderId="1" xfId="0" applyNumberFormat="1" applyFont="1" applyFill="1" applyBorder="1" applyAlignment="1">
      <alignment horizontal="center" vertical="center"/>
    </xf>
    <xf numFmtId="3" fontId="3" fillId="14" borderId="1" xfId="0" applyNumberFormat="1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9" fillId="8" borderId="0" xfId="0" applyFont="1" applyFill="1" applyAlignment="1">
      <alignment horizontal="center"/>
    </xf>
    <xf numFmtId="3" fontId="23" fillId="6" borderId="1" xfId="0" applyNumberFormat="1" applyFont="1" applyFill="1" applyBorder="1" applyAlignment="1">
      <alignment horizontal="center" vertical="center"/>
    </xf>
    <xf numFmtId="9" fontId="30" fillId="8" borderId="1" xfId="1" applyFont="1" applyFill="1" applyBorder="1" applyAlignment="1">
      <alignment horizontal="center" vertical="center"/>
    </xf>
    <xf numFmtId="9" fontId="3" fillId="4" borderId="1" xfId="1" applyFont="1" applyFill="1" applyBorder="1" applyAlignment="1">
      <alignment horizontal="center" vertical="center"/>
    </xf>
    <xf numFmtId="9" fontId="2" fillId="5" borderId="1" xfId="1" applyFont="1" applyFill="1" applyBorder="1" applyAlignment="1">
      <alignment horizontal="center" vertical="center"/>
    </xf>
    <xf numFmtId="9" fontId="2" fillId="11" borderId="1" xfId="1" applyFont="1" applyFill="1" applyBorder="1" applyAlignment="1">
      <alignment horizontal="center" vertical="center"/>
    </xf>
    <xf numFmtId="9" fontId="2" fillId="2" borderId="1" xfId="1" applyFont="1" applyFill="1" applyBorder="1" applyAlignment="1">
      <alignment horizontal="center" vertical="center"/>
    </xf>
    <xf numFmtId="9" fontId="2" fillId="3" borderId="1" xfId="1" applyFont="1" applyFill="1" applyBorder="1" applyAlignment="1">
      <alignment horizontal="center" vertical="center"/>
    </xf>
    <xf numFmtId="9" fontId="3" fillId="14" borderId="1" xfId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3" fontId="11" fillId="8" borderId="2" xfId="0" applyNumberFormat="1" applyFont="1" applyFill="1" applyBorder="1" applyAlignment="1">
      <alignment horizontal="center" vertical="center"/>
    </xf>
    <xf numFmtId="3" fontId="11" fillId="8" borderId="3" xfId="0" applyNumberFormat="1" applyFont="1" applyFill="1" applyBorder="1" applyAlignment="1">
      <alignment horizontal="center" vertical="center"/>
    </xf>
    <xf numFmtId="3" fontId="12" fillId="9" borderId="2" xfId="0" applyNumberFormat="1" applyFont="1" applyFill="1" applyBorder="1" applyAlignment="1">
      <alignment horizontal="center" vertical="center"/>
    </xf>
    <xf numFmtId="3" fontId="12" fillId="9" borderId="3" xfId="0" applyNumberFormat="1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center" vertical="center"/>
    </xf>
    <xf numFmtId="0" fontId="20" fillId="13" borderId="2" xfId="0" applyFont="1" applyFill="1" applyBorder="1" applyAlignment="1">
      <alignment horizontal="center" vertical="center"/>
    </xf>
    <xf numFmtId="0" fontId="20" fillId="13" borderId="4" xfId="0" applyFont="1" applyFill="1" applyBorder="1" applyAlignment="1">
      <alignment horizontal="center" vertical="center"/>
    </xf>
    <xf numFmtId="0" fontId="22" fillId="11" borderId="2" xfId="0" applyFont="1" applyFill="1" applyBorder="1" applyAlignment="1">
      <alignment horizontal="center" vertical="center"/>
    </xf>
    <xf numFmtId="0" fontId="22" fillId="11" borderId="3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47006"/>
      <color rgb="FF8B88AA"/>
      <color rgb="FF427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0B995-0E55-48BC-BC3E-F2AC52935D28}">
  <dimension ref="A1:AK61"/>
  <sheetViews>
    <sheetView tabSelected="1" zoomScaleNormal="100" workbookViewId="0">
      <selection activeCell="A29" sqref="A29"/>
    </sheetView>
  </sheetViews>
  <sheetFormatPr defaultRowHeight="15" x14ac:dyDescent="0.25"/>
  <cols>
    <col min="1" max="4" width="12.7109375" customWidth="1"/>
    <col min="5" max="5" width="3.42578125" style="40" customWidth="1"/>
    <col min="6" max="6" width="6.42578125" bestFit="1" customWidth="1"/>
    <col min="7" max="7" width="1.28515625" customWidth="1"/>
    <col min="8" max="8" width="8.28515625" style="2" customWidth="1"/>
    <col min="9" max="9" width="5" style="2" customWidth="1"/>
    <col min="10" max="10" width="4.42578125" style="2" bestFit="1" customWidth="1"/>
    <col min="11" max="11" width="8.28515625" style="2" customWidth="1"/>
    <col min="12" max="12" width="5" style="2" customWidth="1"/>
    <col min="13" max="13" width="4.42578125" style="2" bestFit="1" customWidth="1"/>
    <col min="14" max="14" width="8.28515625" style="2" customWidth="1"/>
    <col min="15" max="15" width="5" style="2" customWidth="1"/>
    <col min="16" max="16" width="4.42578125" style="2" bestFit="1" customWidth="1"/>
    <col min="17" max="17" width="8.28515625" style="2" customWidth="1"/>
    <col min="18" max="18" width="5" style="2" customWidth="1"/>
    <col min="19" max="19" width="6.140625" style="5" customWidth="1"/>
    <col min="20" max="20" width="10.42578125" bestFit="1" customWidth="1"/>
    <col min="21" max="21" width="1.28515625" customWidth="1"/>
    <col min="22" max="22" width="9.7109375" style="2" customWidth="1"/>
    <col min="23" max="23" width="5" style="2" customWidth="1"/>
    <col min="24" max="24" width="4.42578125" style="2" bestFit="1" customWidth="1"/>
    <col min="25" max="25" width="9.7109375" style="2" customWidth="1"/>
    <col min="26" max="26" width="5" style="2" customWidth="1"/>
    <col min="27" max="27" width="4.42578125" style="2" bestFit="1" customWidth="1"/>
    <col min="28" max="28" width="9.7109375" style="2" customWidth="1"/>
    <col min="29" max="29" width="5" style="2" customWidth="1"/>
    <col min="30" max="30" width="4.42578125" style="2" bestFit="1" customWidth="1"/>
    <col min="31" max="31" width="9.7109375" style="2" customWidth="1"/>
    <col min="32" max="32" width="5" style="2" customWidth="1"/>
    <col min="33" max="33" width="3.42578125" style="40" customWidth="1"/>
  </cols>
  <sheetData>
    <row r="1" spans="1:37" ht="23.25" x14ac:dyDescent="0.25">
      <c r="A1" s="78" t="s">
        <v>41</v>
      </c>
      <c r="B1" s="78"/>
      <c r="C1" s="78"/>
      <c r="D1" s="78"/>
      <c r="F1" s="77" t="s">
        <v>27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T1" s="68" t="s">
        <v>38</v>
      </c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</row>
    <row r="2" spans="1:37" ht="6.75" customHeight="1" x14ac:dyDescent="0.25">
      <c r="F2" s="5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T2" s="5"/>
      <c r="U2" s="5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7" ht="18.75" x14ac:dyDescent="0.25">
      <c r="A3" s="39" t="s">
        <v>42</v>
      </c>
      <c r="F3" s="38" t="s">
        <v>20</v>
      </c>
      <c r="G3" s="5"/>
      <c r="H3" s="59" t="s">
        <v>12</v>
      </c>
      <c r="I3" s="59"/>
      <c r="J3" s="34"/>
      <c r="K3" s="56" t="s">
        <v>6</v>
      </c>
      <c r="L3" s="56"/>
      <c r="M3" s="34"/>
      <c r="N3" s="62" t="s">
        <v>7</v>
      </c>
      <c r="O3" s="62"/>
      <c r="P3" s="34"/>
      <c r="Q3" s="57" t="s">
        <v>19</v>
      </c>
      <c r="R3" s="58"/>
      <c r="T3" s="38" t="s">
        <v>20</v>
      </c>
      <c r="U3" s="5"/>
      <c r="V3" s="59" t="s">
        <v>35</v>
      </c>
      <c r="W3" s="59"/>
      <c r="X3" s="34"/>
      <c r="Y3" s="56" t="s">
        <v>31</v>
      </c>
      <c r="Z3" s="56"/>
      <c r="AA3" s="34"/>
      <c r="AB3" s="62" t="s">
        <v>36</v>
      </c>
      <c r="AC3" s="62"/>
      <c r="AD3" s="34"/>
      <c r="AE3" s="57" t="s">
        <v>37</v>
      </c>
      <c r="AF3" s="58"/>
    </row>
    <row r="4" spans="1:37" ht="15.75" x14ac:dyDescent="0.25">
      <c r="A4" s="39" t="s">
        <v>43</v>
      </c>
      <c r="F4" s="19" t="s">
        <v>9</v>
      </c>
      <c r="G4" s="4"/>
      <c r="H4" s="61" t="s">
        <v>24</v>
      </c>
      <c r="I4" s="61"/>
      <c r="J4" s="4"/>
      <c r="K4" s="60" t="s">
        <v>24</v>
      </c>
      <c r="L4" s="60"/>
      <c r="M4" s="4"/>
      <c r="N4" s="60" t="s">
        <v>24</v>
      </c>
      <c r="O4" s="60"/>
      <c r="P4" s="4"/>
      <c r="Q4" s="60" t="s">
        <v>24</v>
      </c>
      <c r="R4" s="60"/>
      <c r="T4" s="19" t="s">
        <v>9</v>
      </c>
      <c r="U4" s="4"/>
      <c r="V4" s="61" t="s">
        <v>24</v>
      </c>
      <c r="W4" s="61"/>
      <c r="X4" s="4"/>
      <c r="Y4" s="60" t="s">
        <v>24</v>
      </c>
      <c r="Z4" s="60"/>
      <c r="AA4" s="4"/>
      <c r="AB4" s="60" t="s">
        <v>24</v>
      </c>
      <c r="AC4" s="60"/>
      <c r="AD4" s="4"/>
      <c r="AE4" s="60" t="s">
        <v>24</v>
      </c>
      <c r="AF4" s="60"/>
    </row>
    <row r="5" spans="1:37" ht="15.75" customHeight="1" x14ac:dyDescent="0.25">
      <c r="A5" s="39"/>
      <c r="F5" s="6" t="s">
        <v>0</v>
      </c>
      <c r="G5" s="4"/>
      <c r="H5" s="7">
        <f>K5+N5+Q5</f>
        <v>26568.497465687717</v>
      </c>
      <c r="I5" s="27">
        <f>H5/H$11</f>
        <v>0.12325946171443267</v>
      </c>
      <c r="J5" s="63" t="s">
        <v>10</v>
      </c>
      <c r="K5" s="7">
        <v>6252.0419313741768</v>
      </c>
      <c r="L5" s="27">
        <f>K5/K$11</f>
        <v>0.14946107008782233</v>
      </c>
      <c r="M5" s="63" t="s">
        <v>11</v>
      </c>
      <c r="N5" s="7">
        <v>6727.7488022834368</v>
      </c>
      <c r="O5" s="27">
        <f>N5/N$11</f>
        <v>6.1334365991106893E-2</v>
      </c>
      <c r="P5" s="63" t="s">
        <v>11</v>
      </c>
      <c r="Q5" s="7">
        <v>13588.706732030105</v>
      </c>
      <c r="R5" s="27">
        <f>Q5/Q$11</f>
        <v>0.21222713172677912</v>
      </c>
      <c r="T5" s="6" t="s">
        <v>0</v>
      </c>
      <c r="U5" s="4"/>
      <c r="V5" s="7">
        <f t="shared" ref="V5:V10" si="0">Y5+AB5+AE5</f>
        <v>84421.709600000002</v>
      </c>
      <c r="W5" s="27">
        <f>V5/V$11</f>
        <v>0.19006376321099935</v>
      </c>
      <c r="X5" s="63" t="s">
        <v>10</v>
      </c>
      <c r="Y5" s="7">
        <v>20849.03</v>
      </c>
      <c r="Z5" s="27">
        <f t="shared" ref="Z5:Z9" si="1">Y5/Y$11</f>
        <v>0.2181575793371284</v>
      </c>
      <c r="AA5" s="63" t="s">
        <v>11</v>
      </c>
      <c r="AB5" s="7">
        <v>23378.482400000001</v>
      </c>
      <c r="AC5" s="27">
        <f t="shared" ref="AC5:AC9" si="2">AB5/AB$11</f>
        <v>0.11509174859350439</v>
      </c>
      <c r="AD5" s="63" t="s">
        <v>11</v>
      </c>
      <c r="AE5" s="7">
        <v>40194.197199999995</v>
      </c>
      <c r="AF5" s="27">
        <f t="shared" ref="AF5:AF9" si="3">AE5/AE$11</f>
        <v>0.27629062910618041</v>
      </c>
    </row>
    <row r="6" spans="1:37" ht="15.75" customHeight="1" x14ac:dyDescent="0.25">
      <c r="A6" s="39" t="s">
        <v>44</v>
      </c>
      <c r="F6" s="8" t="s">
        <v>1</v>
      </c>
      <c r="G6" s="4"/>
      <c r="H6" s="9">
        <f t="shared" ref="H6:H10" si="4">K6+N6+Q6</f>
        <v>46353.549536955528</v>
      </c>
      <c r="I6" s="28">
        <f t="shared" ref="I6:I10" si="5">H6/H$11</f>
        <v>0.21504842612410546</v>
      </c>
      <c r="J6" s="63"/>
      <c r="K6" s="9">
        <v>6322.9713393007723</v>
      </c>
      <c r="L6" s="28">
        <f t="shared" ref="L6:L10" si="6">K6/K$11</f>
        <v>0.15115670574186449</v>
      </c>
      <c r="M6" s="63"/>
      <c r="N6" s="9">
        <v>28818.740855601016</v>
      </c>
      <c r="O6" s="28">
        <f t="shared" ref="O6:O10" si="7">N6/N$11</f>
        <v>0.26272966648819751</v>
      </c>
      <c r="P6" s="63"/>
      <c r="Q6" s="9">
        <v>11211.837342053743</v>
      </c>
      <c r="R6" s="28">
        <f t="shared" ref="R6:R10" si="8">Q6/Q$11</f>
        <v>0.17510541123701023</v>
      </c>
      <c r="T6" s="8" t="s">
        <v>1</v>
      </c>
      <c r="U6" s="4"/>
      <c r="V6" s="9">
        <f t="shared" si="0"/>
        <v>156281.45183999999</v>
      </c>
      <c r="W6" s="54">
        <f t="shared" ref="W6:W10" si="9">V6/V$11</f>
        <v>0.35184600024717999</v>
      </c>
      <c r="X6" s="63"/>
      <c r="Y6" s="9">
        <v>23117.452020000004</v>
      </c>
      <c r="Z6" s="28">
        <f t="shared" si="1"/>
        <v>0.24189362157977662</v>
      </c>
      <c r="AA6" s="63"/>
      <c r="AB6" s="9">
        <v>87320.175600000002</v>
      </c>
      <c r="AC6" s="54">
        <f t="shared" si="2"/>
        <v>0.42987528126701058</v>
      </c>
      <c r="AD6" s="63"/>
      <c r="AE6" s="9">
        <v>45843.824219999995</v>
      </c>
      <c r="AF6" s="54">
        <f t="shared" si="3"/>
        <v>0.31512556330835112</v>
      </c>
    </row>
    <row r="7" spans="1:37" ht="15.75" customHeight="1" x14ac:dyDescent="0.25">
      <c r="A7" s="39" t="s">
        <v>45</v>
      </c>
      <c r="F7" s="10" t="s">
        <v>2</v>
      </c>
      <c r="G7" s="4"/>
      <c r="H7" s="11">
        <f t="shared" si="4"/>
        <v>39589.348423376709</v>
      </c>
      <c r="I7" s="29">
        <f t="shared" si="5"/>
        <v>0.18366720897907673</v>
      </c>
      <c r="J7" s="63"/>
      <c r="K7" s="11">
        <v>11914.780042543938</v>
      </c>
      <c r="L7" s="50">
        <f t="shared" si="6"/>
        <v>0.28483426607924778</v>
      </c>
      <c r="M7" s="63"/>
      <c r="N7" s="11">
        <v>14633.227174236981</v>
      </c>
      <c r="O7" s="29">
        <f t="shared" si="7"/>
        <v>0.13340565135711349</v>
      </c>
      <c r="P7" s="63"/>
      <c r="Q7" s="11">
        <v>13041.341206595787</v>
      </c>
      <c r="R7" s="29">
        <f t="shared" si="8"/>
        <v>0.20367842891349147</v>
      </c>
      <c r="T7" s="10" t="s">
        <v>2</v>
      </c>
      <c r="U7" s="4"/>
      <c r="V7" s="11">
        <f t="shared" si="0"/>
        <v>67228.539199999999</v>
      </c>
      <c r="W7" s="29">
        <f t="shared" si="9"/>
        <v>0.15135572610496137</v>
      </c>
      <c r="X7" s="63"/>
      <c r="Y7" s="11">
        <v>28464.42756</v>
      </c>
      <c r="Z7" s="50">
        <f t="shared" si="1"/>
        <v>0.29784266288199712</v>
      </c>
      <c r="AA7" s="63"/>
      <c r="AB7" s="11">
        <v>11774.1196</v>
      </c>
      <c r="AC7" s="29">
        <f t="shared" si="2"/>
        <v>5.7963728771079359E-2</v>
      </c>
      <c r="AD7" s="63"/>
      <c r="AE7" s="11">
        <v>26989.992040000001</v>
      </c>
      <c r="AF7" s="29">
        <f t="shared" si="3"/>
        <v>0.18552632966388499</v>
      </c>
    </row>
    <row r="8" spans="1:37" ht="15.75" customHeight="1" x14ac:dyDescent="0.25">
      <c r="F8" s="21" t="s">
        <v>3</v>
      </c>
      <c r="G8" s="4"/>
      <c r="H8" s="12">
        <f t="shared" si="4"/>
        <v>53122.717089561389</v>
      </c>
      <c r="I8" s="51">
        <f t="shared" si="5"/>
        <v>0.24645268411297191</v>
      </c>
      <c r="J8" s="63"/>
      <c r="K8" s="12">
        <v>7413.543563676023</v>
      </c>
      <c r="L8" s="30">
        <f t="shared" si="6"/>
        <v>0.17722788271929646</v>
      </c>
      <c r="M8" s="63"/>
      <c r="N8" s="12">
        <v>36975.331077428316</v>
      </c>
      <c r="O8" s="51">
        <f t="shared" si="7"/>
        <v>0.33709024453701553</v>
      </c>
      <c r="P8" s="63"/>
      <c r="Q8" s="12">
        <v>8733.8424484570496</v>
      </c>
      <c r="R8" s="30">
        <f t="shared" si="8"/>
        <v>0.13640432223182686</v>
      </c>
      <c r="T8" s="21" t="s">
        <v>3</v>
      </c>
      <c r="U8" s="4"/>
      <c r="V8" s="12">
        <f t="shared" si="0"/>
        <v>83185.925919999994</v>
      </c>
      <c r="W8" s="30">
        <f t="shared" si="9"/>
        <v>0.18728156775619967</v>
      </c>
      <c r="X8" s="63"/>
      <c r="Y8" s="12">
        <v>9759.23956</v>
      </c>
      <c r="Z8" s="30">
        <f t="shared" si="1"/>
        <v>0.10211756031723021</v>
      </c>
      <c r="AA8" s="63"/>
      <c r="AB8" s="12">
        <v>61991.619299999998</v>
      </c>
      <c r="AC8" s="30">
        <f t="shared" si="2"/>
        <v>0.30518336226049619</v>
      </c>
      <c r="AD8" s="63"/>
      <c r="AE8" s="12">
        <v>11435.067059999999</v>
      </c>
      <c r="AF8" s="30">
        <f t="shared" si="3"/>
        <v>7.8603432633772341E-2</v>
      </c>
    </row>
    <row r="9" spans="1:37" ht="15" customHeight="1" x14ac:dyDescent="0.25">
      <c r="A9" s="39" t="s">
        <v>46</v>
      </c>
      <c r="F9" s="26" t="s">
        <v>21</v>
      </c>
      <c r="G9" s="4"/>
      <c r="H9" s="44">
        <f t="shared" si="4"/>
        <v>39932.193958292948</v>
      </c>
      <c r="I9" s="41">
        <f t="shared" si="5"/>
        <v>0.18525777525553058</v>
      </c>
      <c r="J9" s="63"/>
      <c r="K9" s="44">
        <v>7941.7874447672393</v>
      </c>
      <c r="L9" s="41">
        <f t="shared" si="6"/>
        <v>0.1898560602974152</v>
      </c>
      <c r="M9" s="63"/>
      <c r="N9" s="44">
        <v>18027.729459560214</v>
      </c>
      <c r="O9" s="41">
        <f t="shared" si="7"/>
        <v>0.16435205730125332</v>
      </c>
      <c r="P9" s="63"/>
      <c r="Q9" s="44">
        <v>13962.677053965495</v>
      </c>
      <c r="R9" s="52">
        <f t="shared" si="8"/>
        <v>0.21806776471271386</v>
      </c>
      <c r="T9" s="26" t="s">
        <v>21</v>
      </c>
      <c r="U9" s="4"/>
      <c r="V9" s="44">
        <f t="shared" si="0"/>
        <v>45846.007840000006</v>
      </c>
      <c r="W9" s="41">
        <f t="shared" si="9"/>
        <v>0.10321592419245891</v>
      </c>
      <c r="X9" s="63"/>
      <c r="Y9" s="44">
        <v>10555.682720000001</v>
      </c>
      <c r="Z9" s="41">
        <f t="shared" si="1"/>
        <v>0.11045128672393659</v>
      </c>
      <c r="AA9" s="63"/>
      <c r="AB9" s="44">
        <v>15207.4002</v>
      </c>
      <c r="AC9" s="41">
        <f t="shared" si="2"/>
        <v>7.4865692761101055E-2</v>
      </c>
      <c r="AD9" s="63"/>
      <c r="AE9" s="44">
        <v>20082.924920000001</v>
      </c>
      <c r="AF9" s="41">
        <f t="shared" si="3"/>
        <v>0.1380478861868894</v>
      </c>
    </row>
    <row r="10" spans="1:37" ht="15.75" customHeight="1" x14ac:dyDescent="0.25">
      <c r="A10" s="39" t="s">
        <v>47</v>
      </c>
      <c r="F10" s="13" t="s">
        <v>4</v>
      </c>
      <c r="G10" s="4"/>
      <c r="H10" s="14">
        <f t="shared" si="4"/>
        <v>9983.0484895732334</v>
      </c>
      <c r="I10" s="42">
        <f t="shared" si="5"/>
        <v>4.6314443813882632E-2</v>
      </c>
      <c r="J10" s="63"/>
      <c r="K10" s="14">
        <v>1985.4468611918087</v>
      </c>
      <c r="L10" s="42">
        <f t="shared" si="6"/>
        <v>4.7464015074353771E-2</v>
      </c>
      <c r="M10" s="63"/>
      <c r="N10" s="14">
        <v>4506.9323648900527</v>
      </c>
      <c r="O10" s="42">
        <f t="shared" si="7"/>
        <v>4.1088014325313324E-2</v>
      </c>
      <c r="P10" s="63"/>
      <c r="Q10" s="14">
        <v>3490.6692634913729</v>
      </c>
      <c r="R10" s="42">
        <f t="shared" si="8"/>
        <v>5.451694117817845E-2</v>
      </c>
      <c r="T10" s="46" t="s">
        <v>23</v>
      </c>
      <c r="U10" s="47"/>
      <c r="V10" s="48">
        <f t="shared" si="0"/>
        <v>7212.0894400000006</v>
      </c>
      <c r="W10" s="49">
        <f t="shared" si="9"/>
        <v>1.6237018488200684E-2</v>
      </c>
      <c r="X10" s="63"/>
      <c r="Y10" s="48">
        <v>2822.8394800000001</v>
      </c>
      <c r="Z10" s="49">
        <f t="shared" ref="Z10" si="10">Y10/Y$23</f>
        <v>2.6383896589432757E-2</v>
      </c>
      <c r="AA10" s="63"/>
      <c r="AB10" s="48">
        <v>3457.2950000000001</v>
      </c>
      <c r="AC10" s="49">
        <f t="shared" ref="AC10" si="11">AB10/AB$23</f>
        <v>1.479449094519188E-2</v>
      </c>
      <c r="AD10" s="63"/>
      <c r="AE10" s="48">
        <v>931.95496000000014</v>
      </c>
      <c r="AF10" s="49">
        <f t="shared" ref="AF10" si="12">AE10/AE$23</f>
        <v>6.0296122616667648E-3</v>
      </c>
    </row>
    <row r="11" spans="1:37" ht="15.75" x14ac:dyDescent="0.25">
      <c r="F11" s="17" t="s">
        <v>8</v>
      </c>
      <c r="G11" s="18"/>
      <c r="H11" s="66">
        <f>SUM(H5:H10)</f>
        <v>215549.35496344752</v>
      </c>
      <c r="I11" s="67"/>
      <c r="J11" s="18"/>
      <c r="K11" s="64">
        <f>SUM(K5:K10)</f>
        <v>41830.571182853957</v>
      </c>
      <c r="L11" s="65"/>
      <c r="M11" s="18"/>
      <c r="N11" s="64">
        <f>SUM(N5:N10)</f>
        <v>109689.709734</v>
      </c>
      <c r="O11" s="65"/>
      <c r="P11" s="18"/>
      <c r="Q11" s="64">
        <f>SUM(Q5:Q10)</f>
        <v>64029.074046593552</v>
      </c>
      <c r="R11" s="65"/>
      <c r="T11" s="17" t="s">
        <v>8</v>
      </c>
      <c r="U11" s="18"/>
      <c r="V11" s="66">
        <f>SUM(V5:V10)</f>
        <v>444175.72383999999</v>
      </c>
      <c r="W11" s="67"/>
      <c r="X11" s="18"/>
      <c r="Y11" s="64">
        <f>SUM(Y5:Y10)</f>
        <v>95568.671340000001</v>
      </c>
      <c r="Z11" s="65"/>
      <c r="AA11" s="18"/>
      <c r="AB11" s="64">
        <f>SUM(AB5:AB10)</f>
        <v>203129.09210000001</v>
      </c>
      <c r="AC11" s="65"/>
      <c r="AD11" s="18"/>
      <c r="AE11" s="64">
        <f>SUM(AE5:AE10)</f>
        <v>145477.96039999998</v>
      </c>
      <c r="AF11" s="65"/>
      <c r="AH11" s="20"/>
      <c r="AI11" s="3"/>
      <c r="AJ11" s="20"/>
      <c r="AK11" s="3"/>
    </row>
    <row r="12" spans="1:37" ht="15" customHeight="1" x14ac:dyDescent="0.25">
      <c r="A12" s="39" t="s">
        <v>48</v>
      </c>
      <c r="F12" s="23"/>
      <c r="G12" s="23"/>
      <c r="H12" s="23"/>
      <c r="I12" s="23"/>
      <c r="J12" s="24"/>
      <c r="K12" s="25"/>
      <c r="L12" s="23"/>
      <c r="M12" s="23"/>
      <c r="N12" s="23"/>
      <c r="O12" s="23"/>
      <c r="P12" s="23"/>
      <c r="Q12" s="23"/>
      <c r="R12" s="23"/>
      <c r="T12" s="23"/>
      <c r="U12" s="23"/>
      <c r="V12" s="23"/>
      <c r="W12" s="23"/>
      <c r="X12" s="24"/>
      <c r="Y12" s="25"/>
      <c r="Z12" s="23"/>
      <c r="AA12" s="23"/>
      <c r="AB12" s="23"/>
      <c r="AC12" s="23"/>
      <c r="AD12" s="23"/>
      <c r="AE12" s="23"/>
      <c r="AF12" s="23"/>
    </row>
    <row r="13" spans="1:37" ht="23.25" x14ac:dyDescent="0.25">
      <c r="A13" s="39" t="s">
        <v>49</v>
      </c>
      <c r="F13" s="76" t="s">
        <v>29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T13" s="68" t="s">
        <v>39</v>
      </c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</row>
    <row r="14" spans="1:37" ht="6.75" customHeight="1" x14ac:dyDescent="0.25">
      <c r="F14" s="5"/>
      <c r="G14" s="5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T14" s="5"/>
      <c r="U14" s="5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7" ht="18.75" x14ac:dyDescent="0.25">
      <c r="A15" s="39" t="s">
        <v>50</v>
      </c>
      <c r="F15" s="38" t="s">
        <v>20</v>
      </c>
      <c r="G15" s="5"/>
      <c r="H15" s="59" t="s">
        <v>12</v>
      </c>
      <c r="I15" s="59"/>
      <c r="J15" s="34"/>
      <c r="K15" s="56" t="s">
        <v>6</v>
      </c>
      <c r="L15" s="56"/>
      <c r="M15" s="34"/>
      <c r="N15" s="62" t="s">
        <v>7</v>
      </c>
      <c r="O15" s="62"/>
      <c r="P15" s="34"/>
      <c r="Q15" s="57" t="s">
        <v>19</v>
      </c>
      <c r="R15" s="58"/>
      <c r="T15" s="38" t="s">
        <v>20</v>
      </c>
      <c r="U15" s="5"/>
      <c r="V15" s="59" t="s">
        <v>34</v>
      </c>
      <c r="W15" s="59"/>
      <c r="X15" s="34"/>
      <c r="Y15" s="56" t="s">
        <v>31</v>
      </c>
      <c r="Z15" s="56"/>
      <c r="AA15" s="34"/>
      <c r="AB15" s="62" t="s">
        <v>33</v>
      </c>
      <c r="AC15" s="62"/>
      <c r="AD15" s="34"/>
      <c r="AE15" s="57" t="s">
        <v>32</v>
      </c>
      <c r="AF15" s="58"/>
    </row>
    <row r="16" spans="1:37" ht="15.75" x14ac:dyDescent="0.25">
      <c r="F16" s="19" t="s">
        <v>9</v>
      </c>
      <c r="G16" s="4"/>
      <c r="H16" s="61" t="s">
        <v>22</v>
      </c>
      <c r="I16" s="61"/>
      <c r="J16" s="4"/>
      <c r="K16" s="60" t="s">
        <v>22</v>
      </c>
      <c r="L16" s="60"/>
      <c r="M16" s="4"/>
      <c r="N16" s="60" t="s">
        <v>22</v>
      </c>
      <c r="O16" s="60"/>
      <c r="P16" s="4"/>
      <c r="Q16" s="60" t="s">
        <v>22</v>
      </c>
      <c r="R16" s="60"/>
      <c r="T16" s="19" t="s">
        <v>9</v>
      </c>
      <c r="U16" s="4"/>
      <c r="V16" s="61" t="s">
        <v>24</v>
      </c>
      <c r="W16" s="61"/>
      <c r="X16" s="4"/>
      <c r="Y16" s="60" t="s">
        <v>24</v>
      </c>
      <c r="Z16" s="60"/>
      <c r="AA16" s="4"/>
      <c r="AB16" s="60" t="s">
        <v>24</v>
      </c>
      <c r="AC16" s="60"/>
      <c r="AD16" s="4"/>
      <c r="AE16" s="60" t="s">
        <v>24</v>
      </c>
      <c r="AF16" s="60"/>
    </row>
    <row r="17" spans="1:37" ht="15.75" customHeight="1" x14ac:dyDescent="0.25">
      <c r="A17" s="39" t="s">
        <v>51</v>
      </c>
      <c r="F17" s="6" t="s">
        <v>0</v>
      </c>
      <c r="G17" s="4"/>
      <c r="H17" s="7">
        <f t="shared" ref="H17:H20" si="13">K17+N17+Q17</f>
        <v>72415</v>
      </c>
      <c r="I17" s="27">
        <f>H17/H$23</f>
        <v>0.28626942493111585</v>
      </c>
      <c r="J17" s="63" t="s">
        <v>10</v>
      </c>
      <c r="K17" s="7">
        <v>15278</v>
      </c>
      <c r="L17" s="53">
        <f>K17/K$23</f>
        <v>0.3218657172351318</v>
      </c>
      <c r="M17" s="63" t="s">
        <v>11</v>
      </c>
      <c r="N17" s="7">
        <v>28444</v>
      </c>
      <c r="O17" s="27">
        <f>N17/N$23</f>
        <v>0.2074115124910674</v>
      </c>
      <c r="P17" s="63" t="s">
        <v>11</v>
      </c>
      <c r="Q17" s="7">
        <v>28693</v>
      </c>
      <c r="R17" s="53">
        <f>Q17/Q$23</f>
        <v>0.41975832406811397</v>
      </c>
      <c r="T17" s="6" t="s">
        <v>0</v>
      </c>
      <c r="U17" s="4"/>
      <c r="V17" s="7">
        <f t="shared" ref="V17:V22" si="14">Y17+AB17+AE17</f>
        <v>194083</v>
      </c>
      <c r="W17" s="53">
        <f>V17/V$23</f>
        <v>0.39189527544109748</v>
      </c>
      <c r="X17" s="63" t="s">
        <v>10</v>
      </c>
      <c r="Y17" s="7">
        <v>44457</v>
      </c>
      <c r="Z17" s="53">
        <f>Y17/Y$23</f>
        <v>0.4155209316671496</v>
      </c>
      <c r="AA17" s="63" t="s">
        <v>11</v>
      </c>
      <c r="AB17" s="7">
        <v>65419</v>
      </c>
      <c r="AC17" s="27">
        <f>AB17/AB$23</f>
        <v>0.27994163157714558</v>
      </c>
      <c r="AD17" s="63" t="s">
        <v>11</v>
      </c>
      <c r="AE17" s="7">
        <v>84207</v>
      </c>
      <c r="AF17" s="53">
        <f>AE17/AE$23</f>
        <v>0.544806971914365</v>
      </c>
    </row>
    <row r="18" spans="1:37" ht="15.75" customHeight="1" x14ac:dyDescent="0.25">
      <c r="A18" s="39" t="s">
        <v>52</v>
      </c>
      <c r="F18" s="8" t="s">
        <v>1</v>
      </c>
      <c r="G18" s="4"/>
      <c r="H18" s="9">
        <f t="shared" si="13"/>
        <v>84434</v>
      </c>
      <c r="I18" s="54">
        <f>H18/H$23</f>
        <v>0.3337826779622155</v>
      </c>
      <c r="J18" s="63"/>
      <c r="K18" s="9">
        <v>15135</v>
      </c>
      <c r="L18" s="28">
        <f>K18/K$23</f>
        <v>0.31885309794172795</v>
      </c>
      <c r="M18" s="63"/>
      <c r="N18" s="9">
        <v>50131</v>
      </c>
      <c r="O18" s="54">
        <f>N18/N$23</f>
        <v>0.36555148828187667</v>
      </c>
      <c r="P18" s="63"/>
      <c r="Q18" s="9">
        <v>19168</v>
      </c>
      <c r="R18" s="28">
        <f>Q18/Q$23</f>
        <v>0.28041430159751884</v>
      </c>
      <c r="T18" s="8" t="s">
        <v>1</v>
      </c>
      <c r="U18" s="4"/>
      <c r="V18" s="9">
        <f t="shared" si="14"/>
        <v>191587</v>
      </c>
      <c r="W18" s="28">
        <f t="shared" ref="W18:W22" si="15">V18/V$23</f>
        <v>0.38685531517924571</v>
      </c>
      <c r="X18" s="63"/>
      <c r="Y18" s="9">
        <v>20270</v>
      </c>
      <c r="Z18" s="28">
        <f>Y18/Y$23</f>
        <v>0.18945518781953621</v>
      </c>
      <c r="AA18" s="63"/>
      <c r="AB18" s="9">
        <v>129970</v>
      </c>
      <c r="AC18" s="54">
        <f>AB18/AB$23</f>
        <v>0.55616890897264726</v>
      </c>
      <c r="AD18" s="63"/>
      <c r="AE18" s="9">
        <v>41347</v>
      </c>
      <c r="AF18" s="28">
        <f>AE18/AE$23</f>
        <v>0.26750904162056893</v>
      </c>
    </row>
    <row r="19" spans="1:37" ht="15.75" customHeight="1" x14ac:dyDescent="0.25">
      <c r="A19" s="39" t="s">
        <v>53</v>
      </c>
      <c r="F19" s="10" t="s">
        <v>2</v>
      </c>
      <c r="G19" s="4"/>
      <c r="H19" s="11">
        <f t="shared" si="13"/>
        <v>41193</v>
      </c>
      <c r="I19" s="29">
        <f>H19/H$23</f>
        <v>0.16284328414261487</v>
      </c>
      <c r="J19" s="63"/>
      <c r="K19" s="11">
        <v>9451</v>
      </c>
      <c r="L19" s="29">
        <f>K19/K$23</f>
        <v>0.19910674784587187</v>
      </c>
      <c r="M19" s="63"/>
      <c r="N19" s="11">
        <v>20053</v>
      </c>
      <c r="O19" s="29">
        <f>N19/N$23</f>
        <v>0.14622497046770405</v>
      </c>
      <c r="P19" s="63"/>
      <c r="Q19" s="11">
        <v>11689</v>
      </c>
      <c r="R19" s="29">
        <f>Q19/Q$23</f>
        <v>0.17100181403241851</v>
      </c>
      <c r="T19" s="10" t="s">
        <v>2</v>
      </c>
      <c r="U19" s="4"/>
      <c r="V19" s="11">
        <f t="shared" si="14"/>
        <v>79781</v>
      </c>
      <c r="W19" s="29">
        <f t="shared" si="15"/>
        <v>0.16109497982804366</v>
      </c>
      <c r="X19" s="63"/>
      <c r="Y19" s="11">
        <v>40841</v>
      </c>
      <c r="Z19" s="29">
        <f>Y19/Y$23</f>
        <v>0.38172369638567732</v>
      </c>
      <c r="AA19" s="63"/>
      <c r="AB19" s="11">
        <v>12694</v>
      </c>
      <c r="AC19" s="29">
        <f>AB19/AB$23</f>
        <v>5.4320290301598712E-2</v>
      </c>
      <c r="AD19" s="63"/>
      <c r="AE19" s="11">
        <v>26246</v>
      </c>
      <c r="AF19" s="29">
        <f>AE19/AE$23</f>
        <v>0.1698077806460796</v>
      </c>
    </row>
    <row r="20" spans="1:37" ht="15.75" customHeight="1" x14ac:dyDescent="0.25">
      <c r="A20" s="39" t="s">
        <v>54</v>
      </c>
      <c r="F20" s="21" t="s">
        <v>3</v>
      </c>
      <c r="G20" s="4"/>
      <c r="H20" s="12">
        <f t="shared" si="13"/>
        <v>54919</v>
      </c>
      <c r="I20" s="30">
        <f>H20/H$23</f>
        <v>0.21710461296405376</v>
      </c>
      <c r="J20" s="63"/>
      <c r="K20" s="12">
        <v>7603</v>
      </c>
      <c r="L20" s="30">
        <f>K20/K$23</f>
        <v>0.16017443697726841</v>
      </c>
      <c r="M20" s="63"/>
      <c r="N20" s="12">
        <v>38510</v>
      </c>
      <c r="O20" s="30">
        <f>N20/N$23</f>
        <v>0.28081202875935191</v>
      </c>
      <c r="P20" s="63"/>
      <c r="Q20" s="12">
        <v>8806</v>
      </c>
      <c r="R20" s="30">
        <f>Q20/Q$23</f>
        <v>0.12882556030194861</v>
      </c>
      <c r="T20" s="21" t="s">
        <v>3</v>
      </c>
      <c r="U20" s="4"/>
      <c r="V20" s="12">
        <f t="shared" si="14"/>
        <v>29791</v>
      </c>
      <c r="W20" s="30">
        <f t="shared" si="15"/>
        <v>6.0154429551613153E-2</v>
      </c>
      <c r="X20" s="63"/>
      <c r="Y20" s="12">
        <v>1423</v>
      </c>
      <c r="Z20" s="30">
        <f>Y20/Y$23</f>
        <v>1.3300184127636904E-2</v>
      </c>
      <c r="AA20" s="63"/>
      <c r="AB20" s="12">
        <v>25605</v>
      </c>
      <c r="AC20" s="30">
        <f>AB20/AB$23</f>
        <v>0.1095691691486084</v>
      </c>
      <c r="AD20" s="63"/>
      <c r="AE20" s="12">
        <v>2763</v>
      </c>
      <c r="AF20" s="30">
        <f>AE20/AE$23</f>
        <v>1.7876205818986433E-2</v>
      </c>
    </row>
    <row r="21" spans="1:37" ht="15.75" x14ac:dyDescent="0.25">
      <c r="F21" s="26" t="s">
        <v>21</v>
      </c>
      <c r="G21" s="4"/>
      <c r="H21" s="72" t="s">
        <v>26</v>
      </c>
      <c r="I21" s="73"/>
      <c r="J21" s="63"/>
      <c r="K21" s="72" t="s">
        <v>26</v>
      </c>
      <c r="L21" s="73"/>
      <c r="M21" s="63"/>
      <c r="N21" s="72" t="s">
        <v>26</v>
      </c>
      <c r="O21" s="73"/>
      <c r="P21" s="63"/>
      <c r="Q21" s="72" t="s">
        <v>26</v>
      </c>
      <c r="R21" s="73"/>
      <c r="T21" s="43" t="s">
        <v>13</v>
      </c>
      <c r="U21" s="4"/>
      <c r="V21" s="45">
        <f t="shared" si="14"/>
        <v>5717</v>
      </c>
      <c r="W21" s="41">
        <f t="shared" si="15"/>
        <v>1.1543851288864837E-2</v>
      </c>
      <c r="X21" s="63"/>
      <c r="Y21" s="45">
        <v>642</v>
      </c>
      <c r="Z21" s="41">
        <f t="shared" ref="Z21:Z22" si="16">Y21/Y$23</f>
        <v>6.000504715349889E-3</v>
      </c>
      <c r="AA21" s="63"/>
      <c r="AB21" s="45">
        <v>5075</v>
      </c>
      <c r="AC21" s="41">
        <f t="shared" ref="AC21:AC22" si="17">AB21/AB$23</f>
        <v>2.17169901749341E-2</v>
      </c>
      <c r="AD21" s="63"/>
      <c r="AE21" s="45">
        <v>0</v>
      </c>
      <c r="AF21" s="41">
        <f t="shared" ref="AF21:AF22" si="18">AE21/AE$23</f>
        <v>0</v>
      </c>
    </row>
    <row r="22" spans="1:37" ht="15.75" customHeight="1" x14ac:dyDescent="0.25">
      <c r="A22" s="39" t="s">
        <v>55</v>
      </c>
      <c r="F22" s="13" t="s">
        <v>4</v>
      </c>
      <c r="G22" s="4"/>
      <c r="H22" s="74" t="s">
        <v>26</v>
      </c>
      <c r="I22" s="75"/>
      <c r="J22" s="63"/>
      <c r="K22" s="74" t="s">
        <v>26</v>
      </c>
      <c r="L22" s="75"/>
      <c r="M22" s="63"/>
      <c r="N22" s="74" t="s">
        <v>26</v>
      </c>
      <c r="O22" s="75"/>
      <c r="P22" s="63"/>
      <c r="Q22" s="74" t="s">
        <v>26</v>
      </c>
      <c r="R22" s="75"/>
      <c r="T22" s="46" t="s">
        <v>23</v>
      </c>
      <c r="U22" s="47"/>
      <c r="V22" s="48">
        <f t="shared" si="14"/>
        <v>1559</v>
      </c>
      <c r="W22" s="49">
        <f t="shared" si="15"/>
        <v>3.1479559488088653E-3</v>
      </c>
      <c r="X22" s="63"/>
      <c r="Y22" s="48">
        <v>813</v>
      </c>
      <c r="Z22" s="49">
        <f t="shared" si="16"/>
        <v>7.598769989999159E-3</v>
      </c>
      <c r="AA22" s="63"/>
      <c r="AB22" s="48">
        <v>0</v>
      </c>
      <c r="AC22" s="49">
        <f t="shared" si="17"/>
        <v>0</v>
      </c>
      <c r="AD22" s="63"/>
      <c r="AE22" s="48">
        <v>746</v>
      </c>
      <c r="AF22" s="49">
        <f t="shared" si="18"/>
        <v>4.8265108725891711E-3</v>
      </c>
    </row>
    <row r="23" spans="1:37" ht="15.75" x14ac:dyDescent="0.25">
      <c r="A23" s="39" t="s">
        <v>56</v>
      </c>
      <c r="F23" s="17" t="s">
        <v>8</v>
      </c>
      <c r="G23" s="18"/>
      <c r="H23" s="66">
        <f>SUM(H17:H20)</f>
        <v>252961</v>
      </c>
      <c r="I23" s="67"/>
      <c r="J23" s="18"/>
      <c r="K23" s="64">
        <f>SUM(K17:K20)</f>
        <v>47467</v>
      </c>
      <c r="L23" s="65"/>
      <c r="M23" s="18"/>
      <c r="N23" s="64">
        <f>SUM(N17:N20)</f>
        <v>137138</v>
      </c>
      <c r="O23" s="65"/>
      <c r="P23" s="18"/>
      <c r="Q23" s="64">
        <f>SUM(Q17:Q20)</f>
        <v>68356</v>
      </c>
      <c r="R23" s="65"/>
      <c r="T23" s="17" t="s">
        <v>8</v>
      </c>
      <c r="U23" s="18"/>
      <c r="V23" s="66">
        <f>SUM(V17:V20)</f>
        <v>495242</v>
      </c>
      <c r="W23" s="67"/>
      <c r="X23" s="18"/>
      <c r="Y23" s="64">
        <f>SUM(Y17:Y20)</f>
        <v>106991</v>
      </c>
      <c r="Z23" s="65"/>
      <c r="AA23" s="18"/>
      <c r="AB23" s="64">
        <f>SUM(AB17:AB20)</f>
        <v>233688</v>
      </c>
      <c r="AC23" s="65"/>
      <c r="AD23" s="18"/>
      <c r="AE23" s="64">
        <f>SUM(AE17:AE20)</f>
        <v>154563</v>
      </c>
      <c r="AF23" s="65"/>
      <c r="AH23" s="20"/>
      <c r="AI23" s="3"/>
      <c r="AJ23" s="20"/>
      <c r="AK23" s="3"/>
    </row>
    <row r="24" spans="1:37" x14ac:dyDescent="0.25">
      <c r="A24" s="39" t="s">
        <v>57</v>
      </c>
      <c r="F24" s="5"/>
      <c r="G24" s="5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T24" s="5"/>
      <c r="U24" s="5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7" ht="23.25" x14ac:dyDescent="0.25">
      <c r="A25" s="39" t="s">
        <v>58</v>
      </c>
      <c r="F25" s="76" t="s">
        <v>30</v>
      </c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T25" s="70" t="s">
        <v>40</v>
      </c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</row>
    <row r="26" spans="1:37" ht="6.75" customHeight="1" x14ac:dyDescent="0.25">
      <c r="F26" s="5"/>
      <c r="G26" s="5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T26" s="5"/>
      <c r="U26" s="5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7" ht="18.75" customHeight="1" x14ac:dyDescent="0.25">
      <c r="A27" s="39" t="s">
        <v>59</v>
      </c>
      <c r="F27" s="38" t="s">
        <v>20</v>
      </c>
      <c r="G27" s="5"/>
      <c r="H27" s="59" t="s">
        <v>12</v>
      </c>
      <c r="I27" s="59"/>
      <c r="J27" s="34"/>
      <c r="K27" s="56" t="s">
        <v>6</v>
      </c>
      <c r="L27" s="56"/>
      <c r="M27" s="34"/>
      <c r="N27" s="62" t="s">
        <v>7</v>
      </c>
      <c r="O27" s="62"/>
      <c r="P27" s="34"/>
      <c r="Q27" s="57" t="s">
        <v>19</v>
      </c>
      <c r="R27" s="58"/>
      <c r="T27" s="38" t="s">
        <v>20</v>
      </c>
      <c r="U27" s="5"/>
      <c r="V27" s="59" t="s">
        <v>34</v>
      </c>
      <c r="W27" s="59"/>
      <c r="X27" s="34"/>
      <c r="Y27" s="56" t="s">
        <v>31</v>
      </c>
      <c r="Z27" s="56"/>
      <c r="AA27" s="34"/>
      <c r="AB27" s="62" t="s">
        <v>33</v>
      </c>
      <c r="AC27" s="62"/>
      <c r="AD27" s="34"/>
      <c r="AE27" s="57" t="s">
        <v>32</v>
      </c>
      <c r="AF27" s="58"/>
    </row>
    <row r="28" spans="1:37" ht="15.75" x14ac:dyDescent="0.25">
      <c r="A28" s="39" t="s">
        <v>60</v>
      </c>
      <c r="F28" s="19" t="s">
        <v>9</v>
      </c>
      <c r="G28" s="4"/>
      <c r="H28" s="61" t="s">
        <v>22</v>
      </c>
      <c r="I28" s="61"/>
      <c r="J28" s="4"/>
      <c r="K28" s="60" t="s">
        <v>22</v>
      </c>
      <c r="L28" s="60"/>
      <c r="M28" s="4"/>
      <c r="N28" s="60" t="s">
        <v>22</v>
      </c>
      <c r="O28" s="60"/>
      <c r="P28" s="4"/>
      <c r="Q28" s="60" t="s">
        <v>22</v>
      </c>
      <c r="R28" s="60"/>
      <c r="T28" s="19" t="s">
        <v>9</v>
      </c>
      <c r="U28" s="4"/>
      <c r="V28" s="61" t="s">
        <v>25</v>
      </c>
      <c r="W28" s="61"/>
      <c r="X28" s="4"/>
      <c r="Y28" s="60" t="s">
        <v>25</v>
      </c>
      <c r="Z28" s="60"/>
      <c r="AA28" s="4"/>
      <c r="AB28" s="60" t="s">
        <v>25</v>
      </c>
      <c r="AC28" s="60"/>
      <c r="AD28" s="4"/>
      <c r="AE28" s="60" t="s">
        <v>25</v>
      </c>
      <c r="AF28" s="60"/>
    </row>
    <row r="29" spans="1:37" ht="15.75" customHeight="1" x14ac:dyDescent="0.25">
      <c r="A29" s="39" t="s">
        <v>61</v>
      </c>
      <c r="F29" s="6" t="s">
        <v>0</v>
      </c>
      <c r="G29" s="4"/>
      <c r="H29" s="7">
        <f t="shared" ref="H29:H34" si="19">K29+N29+Q29</f>
        <v>53796</v>
      </c>
      <c r="I29" s="53">
        <f t="shared" ref="I29:I34" si="20">H29/H$35</f>
        <v>0.27314130782470947</v>
      </c>
      <c r="J29" s="63" t="s">
        <v>10</v>
      </c>
      <c r="K29" s="7">
        <v>13103</v>
      </c>
      <c r="L29" s="53">
        <f t="shared" ref="L29:L34" si="21">K29/K$35</f>
        <v>0.32120706984041381</v>
      </c>
      <c r="M29" s="63" t="s">
        <v>11</v>
      </c>
      <c r="N29" s="7">
        <v>18146</v>
      </c>
      <c r="O29" s="27">
        <f t="shared" ref="O29:O34" si="22">N29/N$35</f>
        <v>0.18114299975043674</v>
      </c>
      <c r="P29" s="63" t="s">
        <v>11</v>
      </c>
      <c r="Q29" s="7">
        <v>22547</v>
      </c>
      <c r="R29" s="53">
        <f t="shared" ref="R29:R34" si="23">Q29/Q$35</f>
        <v>0.40273287487719928</v>
      </c>
      <c r="T29" s="6" t="s">
        <v>0</v>
      </c>
      <c r="U29" s="4"/>
      <c r="V29" s="7">
        <f t="shared" ref="V29:V34" si="24">Y29+AB29+AE29</f>
        <v>18258.776000000002</v>
      </c>
      <c r="W29" s="27">
        <f t="shared" ref="W29:W34" si="25">V29/V$35</f>
        <v>6.6383768748004834E-2</v>
      </c>
      <c r="X29" s="63" t="s">
        <v>10</v>
      </c>
      <c r="Y29" s="7">
        <v>4040.0840000000003</v>
      </c>
      <c r="Z29" s="27">
        <f t="shared" ref="Z29:Z34" si="26">Y29/Y$35</f>
        <v>6.7932067932067922E-2</v>
      </c>
      <c r="AA29" s="63" t="s">
        <v>11</v>
      </c>
      <c r="AB29" s="7">
        <v>6581.88</v>
      </c>
      <c r="AC29" s="27">
        <f t="shared" ref="AC29:AC34" si="27">AB29/AB$35</f>
        <v>4.7E-2</v>
      </c>
      <c r="AD29" s="63" t="s">
        <v>11</v>
      </c>
      <c r="AE29" s="7">
        <v>7636.8120000000008</v>
      </c>
      <c r="AF29" s="27">
        <f t="shared" ref="AF29:AF34" si="28">AE29/AE$35</f>
        <v>0.10110110110110113</v>
      </c>
    </row>
    <row r="30" spans="1:37" ht="15.75" customHeight="1" x14ac:dyDescent="0.25">
      <c r="F30" s="8" t="s">
        <v>1</v>
      </c>
      <c r="G30" s="4"/>
      <c r="H30" s="9">
        <f t="shared" si="19"/>
        <v>43627</v>
      </c>
      <c r="I30" s="28">
        <f t="shared" si="20"/>
        <v>0.22150970028382405</v>
      </c>
      <c r="J30" s="63"/>
      <c r="K30" s="9">
        <v>6137</v>
      </c>
      <c r="L30" s="28">
        <f t="shared" si="21"/>
        <v>0.15044247787610621</v>
      </c>
      <c r="M30" s="63"/>
      <c r="N30" s="9">
        <v>29676</v>
      </c>
      <c r="O30" s="54">
        <f t="shared" si="22"/>
        <v>0.2962415772398303</v>
      </c>
      <c r="P30" s="63"/>
      <c r="Q30" s="9">
        <v>7814</v>
      </c>
      <c r="R30" s="28">
        <f t="shared" si="23"/>
        <v>0.13957309993748326</v>
      </c>
      <c r="T30" s="8" t="s">
        <v>1</v>
      </c>
      <c r="U30" s="4"/>
      <c r="V30" s="9">
        <f t="shared" si="24"/>
        <v>28117.925999999999</v>
      </c>
      <c r="W30" s="28">
        <f t="shared" si="25"/>
        <v>0.1022288622883326</v>
      </c>
      <c r="X30" s="63"/>
      <c r="Y30" s="9">
        <v>3208.3020000000001</v>
      </c>
      <c r="Z30" s="28">
        <f t="shared" si="26"/>
        <v>5.3946053946053944E-2</v>
      </c>
      <c r="AA30" s="63"/>
      <c r="AB30" s="9">
        <v>19465.560000000001</v>
      </c>
      <c r="AC30" s="28">
        <f t="shared" si="27"/>
        <v>0.13900000000000001</v>
      </c>
      <c r="AD30" s="63"/>
      <c r="AE30" s="9">
        <v>5444.0639999999994</v>
      </c>
      <c r="AF30" s="28">
        <f t="shared" si="28"/>
        <v>7.2072072072072071E-2</v>
      </c>
    </row>
    <row r="31" spans="1:37" ht="15.75" customHeight="1" x14ac:dyDescent="0.25">
      <c r="F31" s="10" t="s">
        <v>2</v>
      </c>
      <c r="G31" s="4"/>
      <c r="H31" s="11">
        <f t="shared" si="19"/>
        <v>39794</v>
      </c>
      <c r="I31" s="29">
        <f t="shared" si="20"/>
        <v>0.20204820439394169</v>
      </c>
      <c r="J31" s="63"/>
      <c r="K31" s="11">
        <v>10021</v>
      </c>
      <c r="L31" s="29">
        <f t="shared" si="21"/>
        <v>0.24565489177064692</v>
      </c>
      <c r="M31" s="63"/>
      <c r="N31" s="11">
        <v>20675</v>
      </c>
      <c r="O31" s="29">
        <f t="shared" si="22"/>
        <v>0.20638881956575991</v>
      </c>
      <c r="P31" s="63"/>
      <c r="Q31" s="11">
        <v>9098</v>
      </c>
      <c r="R31" s="29">
        <f t="shared" si="23"/>
        <v>0.1625078145931946</v>
      </c>
      <c r="T31" s="10" t="s">
        <v>2</v>
      </c>
      <c r="U31" s="4"/>
      <c r="V31" s="11">
        <f t="shared" si="24"/>
        <v>70526.042000000001</v>
      </c>
      <c r="W31" s="29">
        <f t="shared" si="25"/>
        <v>0.25641283199049464</v>
      </c>
      <c r="X31" s="63"/>
      <c r="Y31" s="11">
        <v>20794.55</v>
      </c>
      <c r="Z31" s="50">
        <f t="shared" si="26"/>
        <v>0.34965034965034958</v>
      </c>
      <c r="AA31" s="63"/>
      <c r="AB31" s="11">
        <v>31509</v>
      </c>
      <c r="AC31" s="29">
        <f t="shared" si="27"/>
        <v>0.22500000000000001</v>
      </c>
      <c r="AD31" s="63"/>
      <c r="AE31" s="11">
        <v>18222.491999999998</v>
      </c>
      <c r="AF31" s="29">
        <f t="shared" si="28"/>
        <v>0.24124124124124124</v>
      </c>
    </row>
    <row r="32" spans="1:37" ht="15.75" customHeight="1" x14ac:dyDescent="0.25">
      <c r="F32" s="21" t="s">
        <v>3</v>
      </c>
      <c r="G32" s="4"/>
      <c r="H32" s="12">
        <f t="shared" si="19"/>
        <v>22054</v>
      </c>
      <c r="I32" s="30">
        <f t="shared" si="20"/>
        <v>0.11197595365391744</v>
      </c>
      <c r="J32" s="63"/>
      <c r="K32" s="12">
        <v>4398</v>
      </c>
      <c r="L32" s="30">
        <f t="shared" si="21"/>
        <v>0.10781261490942073</v>
      </c>
      <c r="M32" s="63"/>
      <c r="N32" s="12">
        <v>13857</v>
      </c>
      <c r="O32" s="30">
        <f t="shared" si="22"/>
        <v>0.13832792612927378</v>
      </c>
      <c r="P32" s="63"/>
      <c r="Q32" s="12">
        <v>3799</v>
      </c>
      <c r="R32" s="30">
        <f t="shared" si="23"/>
        <v>6.7857461820130388E-2</v>
      </c>
      <c r="T32" s="21" t="s">
        <v>3</v>
      </c>
      <c r="U32" s="4"/>
      <c r="V32" s="12">
        <f t="shared" si="24"/>
        <v>72508.081999999995</v>
      </c>
      <c r="W32" s="30">
        <f t="shared" si="25"/>
        <v>0.2636189713839181</v>
      </c>
      <c r="X32" s="63"/>
      <c r="Y32" s="12">
        <v>12239.078</v>
      </c>
      <c r="Z32" s="30">
        <f t="shared" si="26"/>
        <v>0.20579420579420576</v>
      </c>
      <c r="AA32" s="63"/>
      <c r="AB32" s="12">
        <v>49154.039999999994</v>
      </c>
      <c r="AC32" s="51">
        <f t="shared" si="27"/>
        <v>0.35099999999999998</v>
      </c>
      <c r="AD32" s="63"/>
      <c r="AE32" s="12">
        <v>11114.964</v>
      </c>
      <c r="AF32" s="30">
        <f t="shared" si="28"/>
        <v>0.14714714714714716</v>
      </c>
    </row>
    <row r="33" spans="6:37" ht="15.75" customHeight="1" x14ac:dyDescent="0.25">
      <c r="F33" s="15" t="s">
        <v>5</v>
      </c>
      <c r="G33" s="4"/>
      <c r="H33" s="16">
        <f t="shared" si="19"/>
        <v>8182</v>
      </c>
      <c r="I33" s="32">
        <f t="shared" si="20"/>
        <v>4.1542906175585037E-2</v>
      </c>
      <c r="J33" s="63"/>
      <c r="K33" s="16">
        <v>1604</v>
      </c>
      <c r="L33" s="32">
        <f t="shared" si="21"/>
        <v>3.9320471649547717E-2</v>
      </c>
      <c r="M33" s="63"/>
      <c r="N33" s="16">
        <v>3354</v>
      </c>
      <c r="O33" s="32">
        <f t="shared" si="22"/>
        <v>3.348140753681058E-2</v>
      </c>
      <c r="P33" s="63"/>
      <c r="Q33" s="16">
        <v>3224</v>
      </c>
      <c r="R33" s="32">
        <f t="shared" si="23"/>
        <v>5.7586853621505764E-2</v>
      </c>
      <c r="T33" s="43" t="s">
        <v>28</v>
      </c>
      <c r="U33" s="4"/>
      <c r="V33" s="45">
        <f t="shared" si="24"/>
        <v>76699.716</v>
      </c>
      <c r="W33" s="55">
        <f t="shared" si="25"/>
        <v>0.27885857244656737</v>
      </c>
      <c r="X33" s="63"/>
      <c r="Y33" s="45">
        <v>17110.944000000003</v>
      </c>
      <c r="Z33" s="41">
        <f t="shared" si="26"/>
        <v>0.28771228771228774</v>
      </c>
      <c r="AA33" s="63"/>
      <c r="AB33" s="45">
        <v>29268.36</v>
      </c>
      <c r="AC33" s="41">
        <f t="shared" si="27"/>
        <v>0.20899999999999999</v>
      </c>
      <c r="AD33" s="63"/>
      <c r="AE33" s="45">
        <v>30320.412</v>
      </c>
      <c r="AF33" s="55">
        <f t="shared" si="28"/>
        <v>0.40140140140140146</v>
      </c>
    </row>
    <row r="34" spans="6:37" ht="15.75" customHeight="1" x14ac:dyDescent="0.25">
      <c r="F34" s="13" t="s">
        <v>4</v>
      </c>
      <c r="G34" s="4"/>
      <c r="H34" s="14">
        <f t="shared" si="19"/>
        <v>29500</v>
      </c>
      <c r="I34" s="31">
        <f t="shared" si="20"/>
        <v>0.14978192766802231</v>
      </c>
      <c r="J34" s="63"/>
      <c r="K34" s="14">
        <v>5530</v>
      </c>
      <c r="L34" s="31">
        <f t="shared" si="21"/>
        <v>0.13556247395386464</v>
      </c>
      <c r="M34" s="63"/>
      <c r="N34" s="14">
        <v>14467</v>
      </c>
      <c r="O34" s="31">
        <f t="shared" si="22"/>
        <v>0.14441726977788868</v>
      </c>
      <c r="P34" s="63"/>
      <c r="Q34" s="14">
        <v>9503</v>
      </c>
      <c r="R34" s="31">
        <f t="shared" si="23"/>
        <v>0.16974189515048674</v>
      </c>
      <c r="T34" s="46" t="s">
        <v>23</v>
      </c>
      <c r="U34" s="4"/>
      <c r="V34" s="48">
        <f t="shared" si="24"/>
        <v>8938.259</v>
      </c>
      <c r="W34" s="49">
        <f t="shared" si="25"/>
        <v>3.249699314268234E-2</v>
      </c>
      <c r="X34" s="63"/>
      <c r="Y34" s="48">
        <v>2079.4550000000004</v>
      </c>
      <c r="Z34" s="49">
        <f t="shared" si="26"/>
        <v>3.4965034965034968E-2</v>
      </c>
      <c r="AA34" s="63"/>
      <c r="AB34" s="48">
        <v>4061.1600000000003</v>
      </c>
      <c r="AC34" s="49">
        <f t="shared" si="27"/>
        <v>2.9000000000000001E-2</v>
      </c>
      <c r="AD34" s="63"/>
      <c r="AE34" s="48">
        <v>2797.6439999999998</v>
      </c>
      <c r="AF34" s="49">
        <f t="shared" si="28"/>
        <v>3.7037037037037035E-2</v>
      </c>
    </row>
    <row r="35" spans="6:37" ht="15.75" x14ac:dyDescent="0.25">
      <c r="F35" s="17" t="s">
        <v>8</v>
      </c>
      <c r="G35" s="18"/>
      <c r="H35" s="66">
        <f>SUM(H29:H34)</f>
        <v>196953</v>
      </c>
      <c r="I35" s="67"/>
      <c r="J35" s="18"/>
      <c r="K35" s="64">
        <f>SUM(K29:K34)</f>
        <v>40793</v>
      </c>
      <c r="L35" s="65"/>
      <c r="M35" s="18"/>
      <c r="N35" s="64">
        <f>SUM(N29:N34)</f>
        <v>100175</v>
      </c>
      <c r="O35" s="65"/>
      <c r="P35" s="18"/>
      <c r="Q35" s="64">
        <f>SUM(Q29:Q34)</f>
        <v>55985</v>
      </c>
      <c r="R35" s="65"/>
      <c r="T35" s="17" t="s">
        <v>8</v>
      </c>
      <c r="U35" s="18"/>
      <c r="V35" s="66">
        <f>SUM(V29:V34)</f>
        <v>275048.80100000004</v>
      </c>
      <c r="W35" s="67"/>
      <c r="X35" s="18"/>
      <c r="Y35" s="64">
        <f>SUM(Y29:Y34)</f>
        <v>59472.413000000008</v>
      </c>
      <c r="Z35" s="65"/>
      <c r="AA35" s="18"/>
      <c r="AB35" s="64">
        <f>SUM(AB29:AB34)</f>
        <v>140040</v>
      </c>
      <c r="AC35" s="65"/>
      <c r="AD35" s="18"/>
      <c r="AE35" s="64">
        <f>SUM(AE29:AE34)</f>
        <v>75536.387999999992</v>
      </c>
      <c r="AF35" s="65"/>
      <c r="AH35" s="20"/>
      <c r="AI35" s="3"/>
      <c r="AJ35" s="20"/>
      <c r="AK35" s="3"/>
    </row>
    <row r="36" spans="6:37" x14ac:dyDescent="0.25">
      <c r="F36" s="5"/>
      <c r="G36" s="5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T36" s="5"/>
      <c r="U36" s="5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8" spans="6:37" x14ac:dyDescent="0.25">
      <c r="O38" s="35"/>
      <c r="AC38" s="35"/>
    </row>
    <row r="49" spans="5:33" x14ac:dyDescent="0.25">
      <c r="F49" s="2"/>
      <c r="G49" s="2"/>
      <c r="H49" s="22"/>
      <c r="J49" s="22"/>
      <c r="K49" s="22"/>
      <c r="L49" s="22"/>
      <c r="M49" s="22"/>
      <c r="N49" s="22"/>
      <c r="O49" s="22"/>
      <c r="P49" s="22"/>
      <c r="Q49" s="22"/>
      <c r="R49" s="22"/>
      <c r="T49" s="2"/>
      <c r="U49" s="2"/>
      <c r="V49" s="22"/>
      <c r="X49" s="22"/>
      <c r="Y49" s="22"/>
      <c r="Z49" s="22"/>
      <c r="AA49" s="22"/>
      <c r="AB49" s="22"/>
      <c r="AC49" s="22"/>
      <c r="AD49" s="22"/>
      <c r="AE49" s="22"/>
      <c r="AF49" s="22"/>
    </row>
    <row r="50" spans="5:33" x14ac:dyDescent="0.25">
      <c r="F50" s="2"/>
      <c r="G50" s="2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T50" s="2"/>
      <c r="U50" s="2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</row>
    <row r="51" spans="5:33" s="1" customFormat="1" x14ac:dyDescent="0.25">
      <c r="E51" s="40"/>
      <c r="F51" s="2"/>
      <c r="G51" s="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5"/>
      <c r="T51" s="2"/>
      <c r="U51" s="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40"/>
    </row>
    <row r="53" spans="5:33" s="1" customFormat="1" x14ac:dyDescent="0.25">
      <c r="E53" s="40"/>
      <c r="F53"/>
      <c r="G5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5"/>
      <c r="T53"/>
      <c r="U53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40"/>
    </row>
    <row r="55" spans="5:33" s="1" customFormat="1" x14ac:dyDescent="0.25">
      <c r="E55" s="40"/>
      <c r="F55"/>
      <c r="G55"/>
      <c r="H55" s="2"/>
      <c r="I55" s="2"/>
      <c r="J55" s="2"/>
      <c r="K55" s="2"/>
      <c r="L55" s="36"/>
      <c r="M55" s="2"/>
      <c r="N55" s="2"/>
      <c r="O55" s="2"/>
      <c r="P55" s="2"/>
      <c r="Q55" s="2"/>
      <c r="R55" s="2"/>
      <c r="S55" s="5"/>
      <c r="T55"/>
      <c r="U55"/>
      <c r="V55" s="2"/>
      <c r="W55" s="2"/>
      <c r="X55" s="2"/>
      <c r="Y55" s="2" t="s">
        <v>0</v>
      </c>
      <c r="Z55" s="36" t="e">
        <f>#REF!</f>
        <v>#REF!</v>
      </c>
      <c r="AA55" s="2"/>
      <c r="AB55" s="2"/>
      <c r="AC55" s="2"/>
      <c r="AD55" s="2"/>
      <c r="AE55" s="2"/>
      <c r="AF55" s="2"/>
      <c r="AG55" s="40"/>
    </row>
    <row r="56" spans="5:33" s="1" customFormat="1" x14ac:dyDescent="0.25">
      <c r="E56" s="40"/>
      <c r="F56"/>
      <c r="G56"/>
      <c r="H56" s="2"/>
      <c r="I56" s="2"/>
      <c r="J56" s="2"/>
      <c r="K56" s="2"/>
      <c r="L56" s="36"/>
      <c r="M56" s="2"/>
      <c r="N56" s="2"/>
      <c r="O56" s="2"/>
      <c r="P56" s="2"/>
      <c r="Q56" s="2"/>
      <c r="R56" s="2"/>
      <c r="S56" s="5"/>
      <c r="T56"/>
      <c r="U56"/>
      <c r="V56" s="2"/>
      <c r="W56" s="2"/>
      <c r="X56" s="2"/>
      <c r="Y56" s="2" t="s">
        <v>14</v>
      </c>
      <c r="Z56" s="36" t="e">
        <f>#REF!</f>
        <v>#REF!</v>
      </c>
      <c r="AA56" s="2"/>
      <c r="AB56" s="2"/>
      <c r="AC56" s="2"/>
      <c r="AD56" s="2"/>
      <c r="AE56" s="2"/>
      <c r="AF56" s="2"/>
      <c r="AG56" s="40"/>
    </row>
    <row r="57" spans="5:33" s="1" customFormat="1" x14ac:dyDescent="0.25">
      <c r="E57" s="40"/>
      <c r="F57"/>
      <c r="G57"/>
      <c r="H57" s="2"/>
      <c r="I57" s="2"/>
      <c r="J57" s="2"/>
      <c r="K57" s="2"/>
      <c r="L57" s="36"/>
      <c r="M57" s="2"/>
      <c r="N57" s="2"/>
      <c r="O57" s="2"/>
      <c r="P57" s="2"/>
      <c r="Q57" s="2"/>
      <c r="R57" s="2"/>
      <c r="S57" s="5"/>
      <c r="T57"/>
      <c r="U57"/>
      <c r="V57" s="2"/>
      <c r="W57" s="2"/>
      <c r="X57" s="2"/>
      <c r="Y57" s="2" t="s">
        <v>15</v>
      </c>
      <c r="Z57" s="36" t="e">
        <f>(#REF!+#REF!)/Y49</f>
        <v>#REF!</v>
      </c>
      <c r="AA57" s="2"/>
      <c r="AB57" s="2"/>
      <c r="AC57" s="2"/>
      <c r="AD57" s="2"/>
      <c r="AE57" s="2"/>
      <c r="AF57" s="2"/>
      <c r="AG57" s="40"/>
    </row>
    <row r="58" spans="5:33" s="1" customFormat="1" x14ac:dyDescent="0.25">
      <c r="E58" s="40"/>
      <c r="F58"/>
      <c r="G58"/>
      <c r="H58" s="2"/>
      <c r="I58" s="2"/>
      <c r="J58" s="2"/>
      <c r="K58" s="2"/>
      <c r="L58" s="36"/>
      <c r="M58" s="2"/>
      <c r="N58" s="2"/>
      <c r="O58" s="2"/>
      <c r="P58" s="2"/>
      <c r="Q58" s="2"/>
      <c r="R58" s="2"/>
      <c r="S58" s="5"/>
      <c r="T58"/>
      <c r="U58"/>
      <c r="V58" s="2"/>
      <c r="W58" s="2"/>
      <c r="X58" s="2"/>
      <c r="Y58" s="2" t="s">
        <v>16</v>
      </c>
      <c r="Z58" s="36" t="e">
        <f>1-Z57</f>
        <v>#REF!</v>
      </c>
      <c r="AA58" s="2"/>
      <c r="AB58" s="2"/>
      <c r="AC58" s="2"/>
      <c r="AD58" s="2"/>
      <c r="AE58" s="2"/>
      <c r="AF58" s="2"/>
      <c r="AG58" s="40"/>
    </row>
    <row r="60" spans="5:33" s="1" customFormat="1" x14ac:dyDescent="0.25">
      <c r="E60" s="40"/>
      <c r="F60"/>
      <c r="G60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5"/>
      <c r="T60"/>
      <c r="U60"/>
      <c r="V60" s="2"/>
      <c r="W60" s="2"/>
      <c r="X60" s="2"/>
      <c r="Y60" s="2" t="s">
        <v>17</v>
      </c>
      <c r="Z60" s="2" t="e">
        <f>#REF!/#REF!</f>
        <v>#REF!</v>
      </c>
      <c r="AA60" s="2"/>
      <c r="AB60" s="2"/>
      <c r="AC60" s="2"/>
      <c r="AD60" s="2"/>
      <c r="AE60" s="2"/>
      <c r="AF60" s="2"/>
      <c r="AG60" s="40"/>
    </row>
    <row r="61" spans="5:33" s="1" customFormat="1" x14ac:dyDescent="0.25">
      <c r="E61" s="40"/>
      <c r="F61"/>
      <c r="G61"/>
      <c r="H61" s="2"/>
      <c r="I61" s="2"/>
      <c r="J61" s="2"/>
      <c r="K61" s="2"/>
      <c r="L61" s="37"/>
      <c r="M61" s="2"/>
      <c r="N61" s="2"/>
      <c r="O61" s="2"/>
      <c r="P61" s="2"/>
      <c r="Q61" s="2"/>
      <c r="R61" s="2"/>
      <c r="S61" s="5"/>
      <c r="T61"/>
      <c r="U61"/>
      <c r="V61" s="2"/>
      <c r="W61" s="2"/>
      <c r="X61" s="2"/>
      <c r="Y61" s="2" t="s">
        <v>18</v>
      </c>
      <c r="Z61" s="37" t="e">
        <f>#REF!/#REF!</f>
        <v>#REF!</v>
      </c>
      <c r="AA61" s="2"/>
      <c r="AB61" s="2"/>
      <c r="AC61" s="2"/>
      <c r="AD61" s="2"/>
      <c r="AE61" s="2"/>
      <c r="AF61" s="2"/>
      <c r="AG61" s="40"/>
    </row>
  </sheetData>
  <mergeCells count="105">
    <mergeCell ref="A1:D1"/>
    <mergeCell ref="H4:I4"/>
    <mergeCell ref="K4:L4"/>
    <mergeCell ref="N4:O4"/>
    <mergeCell ref="Q4:R4"/>
    <mergeCell ref="F1:R1"/>
    <mergeCell ref="H3:I3"/>
    <mergeCell ref="K3:L3"/>
    <mergeCell ref="N3:O3"/>
    <mergeCell ref="Q3:R3"/>
    <mergeCell ref="N27:O27"/>
    <mergeCell ref="Q27:R27"/>
    <mergeCell ref="H16:I16"/>
    <mergeCell ref="K16:L16"/>
    <mergeCell ref="N16:O16"/>
    <mergeCell ref="Q16:R16"/>
    <mergeCell ref="H11:I11"/>
    <mergeCell ref="K11:L11"/>
    <mergeCell ref="N11:O11"/>
    <mergeCell ref="Q11:R11"/>
    <mergeCell ref="F13:R13"/>
    <mergeCell ref="H15:I15"/>
    <mergeCell ref="K15:L15"/>
    <mergeCell ref="N15:O15"/>
    <mergeCell ref="Q15:R15"/>
    <mergeCell ref="H35:I35"/>
    <mergeCell ref="K35:L35"/>
    <mergeCell ref="N35:O35"/>
    <mergeCell ref="Q35:R35"/>
    <mergeCell ref="H21:I21"/>
    <mergeCell ref="H22:I22"/>
    <mergeCell ref="K21:L21"/>
    <mergeCell ref="K22:L22"/>
    <mergeCell ref="N21:O21"/>
    <mergeCell ref="N22:O22"/>
    <mergeCell ref="H28:I28"/>
    <mergeCell ref="K28:L28"/>
    <mergeCell ref="N28:O28"/>
    <mergeCell ref="Q28:R28"/>
    <mergeCell ref="J29:J34"/>
    <mergeCell ref="M29:M34"/>
    <mergeCell ref="P29:P34"/>
    <mergeCell ref="H23:I23"/>
    <mergeCell ref="K23:L23"/>
    <mergeCell ref="N23:O23"/>
    <mergeCell ref="Q23:R23"/>
    <mergeCell ref="F25:R25"/>
    <mergeCell ref="H27:I27"/>
    <mergeCell ref="K27:L27"/>
    <mergeCell ref="AE4:AF4"/>
    <mergeCell ref="V11:W11"/>
    <mergeCell ref="Y11:Z11"/>
    <mergeCell ref="AB11:AC11"/>
    <mergeCell ref="AE11:AF11"/>
    <mergeCell ref="Q21:R21"/>
    <mergeCell ref="Q22:R22"/>
    <mergeCell ref="T1:AF1"/>
    <mergeCell ref="V3:W3"/>
    <mergeCell ref="Y3:Z3"/>
    <mergeCell ref="AB3:AC3"/>
    <mergeCell ref="AE3:AF3"/>
    <mergeCell ref="V4:W4"/>
    <mergeCell ref="Y4:Z4"/>
    <mergeCell ref="AB4:AC4"/>
    <mergeCell ref="V23:W23"/>
    <mergeCell ref="Y23:Z23"/>
    <mergeCell ref="AB23:AC23"/>
    <mergeCell ref="AE23:AF23"/>
    <mergeCell ref="T25:AF25"/>
    <mergeCell ref="V27:W27"/>
    <mergeCell ref="Y27:Z27"/>
    <mergeCell ref="AB27:AC27"/>
    <mergeCell ref="AE27:AF27"/>
    <mergeCell ref="AB28:AC28"/>
    <mergeCell ref="AE28:AF28"/>
    <mergeCell ref="X29:X34"/>
    <mergeCell ref="AA29:AA34"/>
    <mergeCell ref="AD29:AD34"/>
    <mergeCell ref="V35:W35"/>
    <mergeCell ref="Y35:Z35"/>
    <mergeCell ref="AB35:AC35"/>
    <mergeCell ref="AE35:AF35"/>
    <mergeCell ref="V28:W28"/>
    <mergeCell ref="Y28:Z28"/>
    <mergeCell ref="P17:P22"/>
    <mergeCell ref="AA17:AA22"/>
    <mergeCell ref="AD17:AD22"/>
    <mergeCell ref="AD5:AD10"/>
    <mergeCell ref="AA5:AA10"/>
    <mergeCell ref="X5:X10"/>
    <mergeCell ref="J5:J10"/>
    <mergeCell ref="J17:J22"/>
    <mergeCell ref="M5:M10"/>
    <mergeCell ref="M17:M22"/>
    <mergeCell ref="P5:P10"/>
    <mergeCell ref="X17:X22"/>
    <mergeCell ref="T13:AF13"/>
    <mergeCell ref="V15:W15"/>
    <mergeCell ref="Y15:Z15"/>
    <mergeCell ref="AB15:AC15"/>
    <mergeCell ref="AE15:AF15"/>
    <mergeCell ref="V16:W16"/>
    <mergeCell ref="Y16:Z16"/>
    <mergeCell ref="AB16:AC16"/>
    <mergeCell ref="AE16:AF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WECA25summary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Marriott</dc:creator>
  <cp:lastModifiedBy>Nigel Marriott</cp:lastModifiedBy>
  <dcterms:created xsi:type="dcterms:W3CDTF">2021-04-20T17:22:26Z</dcterms:created>
  <dcterms:modified xsi:type="dcterms:W3CDTF">2025-04-27T20:40:49Z</dcterms:modified>
</cp:coreProperties>
</file>