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gel\Dropbox\MSC Data\Sport\Football\"/>
    </mc:Choice>
  </mc:AlternateContent>
  <xr:revisionPtr revIDLastSave="0" documentId="13_ncr:1_{844EEF22-5CDE-4732-B97C-CA87ED409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ELP" sheetId="15" r:id="rId1"/>
    <sheet name="Data1889-2026England" sheetId="2" r:id="rId2"/>
    <sheet name="Top4rpts" sheetId="21" state="hidden" r:id="rId3"/>
    <sheet name="RankingsEngland" sheetId="3" r:id="rId4"/>
    <sheet name="Success" sheetId="20" state="hidden" r:id="rId5"/>
    <sheet name="GOATsEngland" sheetId="6" r:id="rId6"/>
    <sheet name="Decades" sheetId="19" state="hidden" r:id="rId7"/>
    <sheet name="Dynasties" sheetId="18" r:id="rId8"/>
    <sheet name="Data1956-2026UEFAclubs" sheetId="11" r:id="rId9"/>
    <sheet name="RankingsUEFA" sheetId="13" r:id="rId10"/>
    <sheet name="Data1956-2026UEFAcountries" sheetId="14" r:id="rId11"/>
    <sheet name="Sheet1" sheetId="16" state="hidden" r:id="rId12"/>
    <sheet name="Sheet2" sheetId="17" state="hidden" r:id="rId13"/>
    <sheet name="CL" sheetId="4" state="hidden" r:id="rId14"/>
    <sheet name="EL" sheetId="5" state="hidden" r:id="rId15"/>
    <sheet name="Conf" sheetId="9" state="hidden" r:id="rId16"/>
  </sheets>
  <definedNames>
    <definedName name="_xlnm._FilterDatabase" localSheetId="13" hidden="1">CL!$A$1:$H$70</definedName>
    <definedName name="_xlnm._FilterDatabase" localSheetId="15" hidden="1">Conf!$A$1:$H$44</definedName>
    <definedName name="_xlnm._FilterDatabase" localSheetId="1" hidden="1">'Data1889-2026England'!$D$1:$AE$149</definedName>
    <definedName name="_xlnm._FilterDatabase" localSheetId="8" hidden="1">'Data1956-2026UEFAclubs'!$A$1:$I$68</definedName>
    <definedName name="_xlnm._FilterDatabase" localSheetId="10" hidden="1">'Data1956-2026UEFAcountries'!$A$1:$G$68</definedName>
    <definedName name="_xlnm._FilterDatabase" localSheetId="14" hidden="1">EL!$A$1:$H$68</definedName>
    <definedName name="_xlnm._FilterDatabase" localSheetId="9" hidden="1">RankingsUEFA!$A$2:$N$128</definedName>
  </definedNames>
  <calcPr calcId="191029"/>
  <pivotCaches>
    <pivotCache cacheId="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7" i="13" l="1"/>
  <c r="B74" i="14"/>
  <c r="C74" i="14"/>
  <c r="B74" i="11"/>
  <c r="C74" i="11"/>
  <c r="A114" i="13"/>
  <c r="A71" i="13"/>
  <c r="H74" i="11"/>
  <c r="I74" i="11"/>
  <c r="F74" i="14"/>
  <c r="G74" i="14"/>
  <c r="M141" i="2"/>
  <c r="N141" i="2"/>
  <c r="O141" i="2"/>
  <c r="P141" i="2"/>
  <c r="Q141" i="2"/>
  <c r="R141" i="2"/>
  <c r="A113" i="13"/>
  <c r="F74" i="11"/>
  <c r="G74" i="11"/>
  <c r="D74" i="14"/>
  <c r="E74" i="14"/>
  <c r="G69" i="5"/>
  <c r="Y141" i="2"/>
  <c r="Z141" i="2"/>
  <c r="AA141" i="2"/>
  <c r="D74" i="11"/>
  <c r="E74" i="11"/>
  <c r="P25" i="13" l="1"/>
  <c r="P24" i="13"/>
  <c r="A87" i="13"/>
  <c r="A129" i="13"/>
  <c r="A117" i="13"/>
  <c r="A115" i="13"/>
  <c r="A126" i="13"/>
  <c r="A124" i="13"/>
  <c r="A127" i="13"/>
  <c r="A122" i="13"/>
  <c r="A88" i="13"/>
  <c r="A118" i="13"/>
  <c r="A119" i="13"/>
  <c r="A130" i="13"/>
  <c r="A54" i="13"/>
  <c r="A116" i="13"/>
  <c r="A125" i="13"/>
  <c r="A128" i="13"/>
  <c r="A120" i="13"/>
  <c r="A121" i="13"/>
  <c r="A123" i="13"/>
  <c r="A131" i="13"/>
  <c r="A89" i="13"/>
  <c r="A111" i="13"/>
  <c r="AA72" i="14"/>
  <c r="AB72" i="14"/>
  <c r="AC72" i="14"/>
  <c r="AD72" i="14"/>
  <c r="AE72" i="14"/>
  <c r="AF72" i="14"/>
  <c r="AG72" i="14"/>
  <c r="AH72" i="14"/>
  <c r="AI72" i="14"/>
  <c r="AJ72" i="14"/>
  <c r="AK72" i="14"/>
  <c r="AL72" i="14"/>
  <c r="AM72" i="14"/>
  <c r="AA73" i="14"/>
  <c r="AB73" i="14"/>
  <c r="AC73" i="14"/>
  <c r="AD73" i="14"/>
  <c r="AE73" i="14"/>
  <c r="AF73" i="14"/>
  <c r="AG73" i="14"/>
  <c r="AH73" i="14"/>
  <c r="AI73" i="14"/>
  <c r="AJ73" i="14"/>
  <c r="AK73" i="14"/>
  <c r="AL73" i="14"/>
  <c r="AM73" i="14"/>
  <c r="AN73" i="14" l="1"/>
  <c r="AN72" i="14"/>
  <c r="K86" i="20"/>
  <c r="K103" i="20"/>
  <c r="K112" i="20"/>
  <c r="K110" i="20"/>
  <c r="K44" i="20"/>
  <c r="K102" i="20"/>
  <c r="K88" i="20"/>
  <c r="K109" i="20"/>
  <c r="K9" i="20"/>
  <c r="K133" i="20"/>
  <c r="K45" i="20"/>
  <c r="K101" i="20"/>
  <c r="K91" i="20"/>
  <c r="K95" i="20"/>
  <c r="K73" i="20"/>
  <c r="K74" i="20"/>
  <c r="K111" i="20"/>
  <c r="K154" i="20"/>
  <c r="K94" i="20"/>
  <c r="K85" i="20"/>
  <c r="K7" i="20"/>
  <c r="K105" i="20"/>
  <c r="K113" i="20"/>
  <c r="K46" i="20"/>
  <c r="K97" i="20"/>
  <c r="K8" i="20"/>
  <c r="K43" i="20"/>
  <c r="K54" i="20"/>
  <c r="K60" i="20"/>
  <c r="K42" i="20"/>
  <c r="K157" i="20"/>
  <c r="K114" i="20"/>
  <c r="K47" i="20"/>
  <c r="K3" i="20"/>
  <c r="K17" i="20"/>
  <c r="K6" i="20"/>
  <c r="K11" i="20"/>
  <c r="K115" i="20"/>
  <c r="K104" i="20"/>
  <c r="K57" i="20"/>
  <c r="K156" i="20"/>
  <c r="K107" i="20"/>
  <c r="K61" i="20"/>
  <c r="K92" i="20"/>
  <c r="K83" i="20"/>
  <c r="K84" i="20"/>
  <c r="K12" i="20"/>
  <c r="K56" i="20"/>
  <c r="K89" i="20"/>
  <c r="K28" i="20"/>
  <c r="K10" i="20"/>
  <c r="K178" i="20"/>
  <c r="K106" i="20"/>
  <c r="K135" i="20"/>
  <c r="K78" i="20"/>
  <c r="K4" i="20"/>
  <c r="K71" i="20"/>
  <c r="K75" i="20"/>
  <c r="K80" i="20"/>
  <c r="K164" i="20"/>
  <c r="K13" i="20"/>
  <c r="K181" i="20"/>
  <c r="K68" i="20"/>
  <c r="K2" i="20"/>
  <c r="K99" i="20"/>
  <c r="K108" i="20"/>
  <c r="K149" i="20"/>
  <c r="K124" i="20"/>
  <c r="K93" i="20"/>
  <c r="K81" i="20"/>
  <c r="K34" i="20"/>
  <c r="K39" i="20"/>
  <c r="K193" i="20"/>
  <c r="K70" i="20"/>
  <c r="K19" i="20"/>
  <c r="K90" i="20"/>
  <c r="K20" i="20"/>
  <c r="K162" i="20"/>
  <c r="K165" i="20"/>
  <c r="K126" i="20"/>
  <c r="K14" i="20"/>
  <c r="K38" i="20"/>
  <c r="K25" i="20"/>
  <c r="K155" i="20"/>
  <c r="K40" i="20"/>
  <c r="K15" i="20"/>
  <c r="K16" i="20"/>
  <c r="K184" i="20"/>
  <c r="K150" i="20"/>
  <c r="K96" i="20"/>
  <c r="K139" i="20"/>
  <c r="K127" i="20"/>
  <c r="K72" i="20"/>
  <c r="K141" i="20"/>
  <c r="K120" i="20"/>
  <c r="K174" i="20"/>
  <c r="K183" i="20"/>
  <c r="K69" i="20"/>
  <c r="K167" i="20"/>
  <c r="K169" i="20"/>
  <c r="K194" i="20"/>
  <c r="K59" i="20"/>
  <c r="K129" i="20"/>
  <c r="K176" i="20"/>
  <c r="K158" i="20"/>
  <c r="K138" i="20"/>
  <c r="K48" i="20"/>
  <c r="K191" i="20"/>
  <c r="K62" i="20"/>
  <c r="K159" i="20"/>
  <c r="K136" i="20"/>
  <c r="K76" i="20"/>
  <c r="K160" i="20"/>
  <c r="K116" i="20"/>
  <c r="K117" i="20"/>
  <c r="K29" i="20"/>
  <c r="K190" i="20"/>
  <c r="K27" i="20"/>
  <c r="K173" i="20"/>
  <c r="K82" i="20"/>
  <c r="K52" i="20"/>
  <c r="K188" i="20"/>
  <c r="K147" i="20"/>
  <c r="K132" i="20"/>
  <c r="K98" i="20"/>
  <c r="K128" i="20"/>
  <c r="K142" i="20"/>
  <c r="K151" i="20"/>
  <c r="K18" i="20"/>
  <c r="K125" i="20"/>
  <c r="K77" i="20"/>
  <c r="K163" i="20"/>
  <c r="K166" i="20"/>
  <c r="K192" i="20"/>
  <c r="K140" i="20"/>
  <c r="K146" i="20"/>
  <c r="K145" i="20"/>
  <c r="K79" i="20"/>
  <c r="K182" i="20"/>
  <c r="K35" i="20"/>
  <c r="K148" i="20"/>
  <c r="K53" i="20"/>
  <c r="K58" i="20"/>
  <c r="K121" i="20"/>
  <c r="K65" i="20"/>
  <c r="K55" i="20"/>
  <c r="K122" i="20"/>
  <c r="K179" i="20"/>
  <c r="K134" i="20"/>
  <c r="K5" i="20"/>
  <c r="K100" i="20"/>
  <c r="K185" i="20"/>
  <c r="K143" i="20"/>
  <c r="K180" i="20"/>
  <c r="K170" i="20"/>
  <c r="K33" i="20"/>
  <c r="K49" i="20"/>
  <c r="K130" i="20"/>
  <c r="K186" i="20"/>
  <c r="K144" i="20"/>
  <c r="K137" i="20"/>
  <c r="K131" i="20"/>
  <c r="K171" i="20"/>
  <c r="K123" i="20"/>
  <c r="K41" i="20"/>
  <c r="K50" i="20"/>
  <c r="K30" i="20"/>
  <c r="K175" i="20"/>
  <c r="K161" i="20"/>
  <c r="K63" i="20"/>
  <c r="K31" i="20"/>
  <c r="K152" i="20"/>
  <c r="K26" i="20"/>
  <c r="K119" i="20"/>
  <c r="K118" i="20"/>
  <c r="K64" i="20"/>
  <c r="K21" i="20"/>
  <c r="K187" i="20"/>
  <c r="K66" i="20"/>
  <c r="K189" i="20"/>
  <c r="K36" i="20"/>
  <c r="K22" i="20"/>
  <c r="K37" i="20"/>
  <c r="K172" i="20"/>
  <c r="K168" i="20"/>
  <c r="K32" i="20"/>
  <c r="K67" i="20"/>
  <c r="K23" i="20"/>
  <c r="K153" i="20"/>
  <c r="K51" i="20"/>
  <c r="K177" i="20"/>
  <c r="K24" i="20"/>
  <c r="K87" i="20"/>
  <c r="J86" i="20"/>
  <c r="J103" i="20"/>
  <c r="J112" i="20"/>
  <c r="J110" i="20"/>
  <c r="J44" i="20"/>
  <c r="J102" i="20"/>
  <c r="J88" i="20"/>
  <c r="J109" i="20"/>
  <c r="J9" i="20"/>
  <c r="J133" i="20"/>
  <c r="J45" i="20"/>
  <c r="J101" i="20"/>
  <c r="J91" i="20"/>
  <c r="J95" i="20"/>
  <c r="J73" i="20"/>
  <c r="J74" i="20"/>
  <c r="J111" i="20"/>
  <c r="J154" i="20"/>
  <c r="J94" i="20"/>
  <c r="J85" i="20"/>
  <c r="J7" i="20"/>
  <c r="J105" i="20"/>
  <c r="J113" i="20"/>
  <c r="J46" i="20"/>
  <c r="J97" i="20"/>
  <c r="J8" i="20"/>
  <c r="J43" i="20"/>
  <c r="J54" i="20"/>
  <c r="J60" i="20"/>
  <c r="J42" i="20"/>
  <c r="J157" i="20"/>
  <c r="J114" i="20"/>
  <c r="J47" i="20"/>
  <c r="J3" i="20"/>
  <c r="J17" i="20"/>
  <c r="J6" i="20"/>
  <c r="J11" i="20"/>
  <c r="J115" i="20"/>
  <c r="J104" i="20"/>
  <c r="J57" i="20"/>
  <c r="J156" i="20"/>
  <c r="J107" i="20"/>
  <c r="J61" i="20"/>
  <c r="J92" i="20"/>
  <c r="J83" i="20"/>
  <c r="J84" i="20"/>
  <c r="J12" i="20"/>
  <c r="J56" i="20"/>
  <c r="J89" i="20"/>
  <c r="J28" i="20"/>
  <c r="J10" i="20"/>
  <c r="J178" i="20"/>
  <c r="J106" i="20"/>
  <c r="J135" i="20"/>
  <c r="J78" i="20"/>
  <c r="J4" i="20"/>
  <c r="J71" i="20"/>
  <c r="J75" i="20"/>
  <c r="J80" i="20"/>
  <c r="J164" i="20"/>
  <c r="J13" i="20"/>
  <c r="J181" i="20"/>
  <c r="J68" i="20"/>
  <c r="J2" i="20"/>
  <c r="J99" i="20"/>
  <c r="J108" i="20"/>
  <c r="J149" i="20"/>
  <c r="J124" i="20"/>
  <c r="J93" i="20"/>
  <c r="J81" i="20"/>
  <c r="J34" i="20"/>
  <c r="J39" i="20"/>
  <c r="J193" i="20"/>
  <c r="J70" i="20"/>
  <c r="J19" i="20"/>
  <c r="J90" i="20"/>
  <c r="J20" i="20"/>
  <c r="J162" i="20"/>
  <c r="J165" i="20"/>
  <c r="J126" i="20"/>
  <c r="J14" i="20"/>
  <c r="J38" i="20"/>
  <c r="J25" i="20"/>
  <c r="J155" i="20"/>
  <c r="J40" i="20"/>
  <c r="J15" i="20"/>
  <c r="J16" i="20"/>
  <c r="J184" i="20"/>
  <c r="J150" i="20"/>
  <c r="J96" i="20"/>
  <c r="J139" i="20"/>
  <c r="J127" i="20"/>
  <c r="J72" i="20"/>
  <c r="J141" i="20"/>
  <c r="J120" i="20"/>
  <c r="J174" i="20"/>
  <c r="J183" i="20"/>
  <c r="J69" i="20"/>
  <c r="J167" i="20"/>
  <c r="J169" i="20"/>
  <c r="J194" i="20"/>
  <c r="J59" i="20"/>
  <c r="J129" i="20"/>
  <c r="J176" i="20"/>
  <c r="J158" i="20"/>
  <c r="J138" i="20"/>
  <c r="J48" i="20"/>
  <c r="J191" i="20"/>
  <c r="J62" i="20"/>
  <c r="J159" i="20"/>
  <c r="J136" i="20"/>
  <c r="J76" i="20"/>
  <c r="J160" i="20"/>
  <c r="J116" i="20"/>
  <c r="J117" i="20"/>
  <c r="J29" i="20"/>
  <c r="J190" i="20"/>
  <c r="J27" i="20"/>
  <c r="J173" i="20"/>
  <c r="J82" i="20"/>
  <c r="J52" i="20"/>
  <c r="J188" i="20"/>
  <c r="J147" i="20"/>
  <c r="J132" i="20"/>
  <c r="J98" i="20"/>
  <c r="J128" i="20"/>
  <c r="J142" i="20"/>
  <c r="J151" i="20"/>
  <c r="J18" i="20"/>
  <c r="J125" i="20"/>
  <c r="J77" i="20"/>
  <c r="J163" i="20"/>
  <c r="J166" i="20"/>
  <c r="J192" i="20"/>
  <c r="J140" i="20"/>
  <c r="J146" i="20"/>
  <c r="J145" i="20"/>
  <c r="J79" i="20"/>
  <c r="J182" i="20"/>
  <c r="J35" i="20"/>
  <c r="J148" i="20"/>
  <c r="J53" i="20"/>
  <c r="J58" i="20"/>
  <c r="J121" i="20"/>
  <c r="J65" i="20"/>
  <c r="J55" i="20"/>
  <c r="J122" i="20"/>
  <c r="J179" i="20"/>
  <c r="J134" i="20"/>
  <c r="J5" i="20"/>
  <c r="J100" i="20"/>
  <c r="J185" i="20"/>
  <c r="J143" i="20"/>
  <c r="J180" i="20"/>
  <c r="J170" i="20"/>
  <c r="J33" i="20"/>
  <c r="J49" i="20"/>
  <c r="J130" i="20"/>
  <c r="J186" i="20"/>
  <c r="J144" i="20"/>
  <c r="J137" i="20"/>
  <c r="J131" i="20"/>
  <c r="J171" i="20"/>
  <c r="J123" i="20"/>
  <c r="J41" i="20"/>
  <c r="J50" i="20"/>
  <c r="J30" i="20"/>
  <c r="J175" i="20"/>
  <c r="J161" i="20"/>
  <c r="J63" i="20"/>
  <c r="J31" i="20"/>
  <c r="J152" i="20"/>
  <c r="J26" i="20"/>
  <c r="J119" i="20"/>
  <c r="J118" i="20"/>
  <c r="J64" i="20"/>
  <c r="J21" i="20"/>
  <c r="J187" i="20"/>
  <c r="J66" i="20"/>
  <c r="J189" i="20"/>
  <c r="J36" i="20"/>
  <c r="J22" i="20"/>
  <c r="J37" i="20"/>
  <c r="J172" i="20"/>
  <c r="J168" i="20"/>
  <c r="J32" i="20"/>
  <c r="J67" i="20"/>
  <c r="J23" i="20"/>
  <c r="J153" i="20"/>
  <c r="J51" i="20"/>
  <c r="J177" i="20"/>
  <c r="J24" i="20"/>
  <c r="J87" i="20"/>
  <c r="X5" i="3"/>
  <c r="X9" i="3"/>
  <c r="X16" i="3"/>
  <c r="X4" i="3"/>
  <c r="X40" i="3"/>
  <c r="X10" i="3"/>
  <c r="X49" i="3"/>
  <c r="X50" i="3"/>
  <c r="X51" i="3"/>
  <c r="X8" i="3"/>
  <c r="X32" i="3"/>
  <c r="X30" i="3"/>
  <c r="X27" i="3"/>
  <c r="X39" i="3"/>
  <c r="X46" i="3"/>
  <c r="X17" i="3"/>
  <c r="X14" i="3"/>
  <c r="X15" i="3"/>
  <c r="X7" i="3"/>
  <c r="X11" i="3"/>
  <c r="X26" i="3"/>
  <c r="X12" i="3"/>
  <c r="X22" i="3"/>
  <c r="X34" i="3"/>
  <c r="X56" i="3"/>
  <c r="X29" i="3"/>
  <c r="X31" i="3"/>
  <c r="X55" i="3"/>
  <c r="X25" i="3"/>
  <c r="X42" i="3"/>
  <c r="X33" i="3"/>
  <c r="X53" i="3"/>
  <c r="X6" i="3"/>
  <c r="X47" i="3"/>
  <c r="X38" i="3"/>
  <c r="X43" i="3"/>
  <c r="X54" i="3"/>
  <c r="X45" i="3"/>
  <c r="X13" i="3"/>
  <c r="X18" i="3"/>
  <c r="X24" i="3"/>
  <c r="X19" i="3"/>
  <c r="X20" i="3"/>
  <c r="X21" i="3"/>
  <c r="X23" i="3"/>
  <c r="X28" i="3"/>
  <c r="X37" i="3"/>
  <c r="X35" i="3"/>
  <c r="X36" i="3"/>
  <c r="X41" i="3"/>
  <c r="X44" i="3"/>
  <c r="X48" i="3"/>
  <c r="X52" i="3"/>
  <c r="X57" i="3"/>
  <c r="X58" i="3"/>
  <c r="X59" i="3"/>
  <c r="X3" i="3"/>
  <c r="D5" i="11"/>
  <c r="E5" i="11"/>
  <c r="D6" i="11"/>
  <c r="E6" i="11"/>
  <c r="D7" i="11"/>
  <c r="E7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D19" i="11"/>
  <c r="E19" i="11"/>
  <c r="D20" i="11"/>
  <c r="E20" i="11"/>
  <c r="D21" i="11"/>
  <c r="E21" i="11"/>
  <c r="D22" i="11"/>
  <c r="E22" i="11"/>
  <c r="D23" i="11"/>
  <c r="E23" i="11"/>
  <c r="D24" i="11"/>
  <c r="E24" i="11"/>
  <c r="D25" i="11"/>
  <c r="E25" i="11"/>
  <c r="D26" i="11"/>
  <c r="E26" i="11"/>
  <c r="D27" i="11"/>
  <c r="E27" i="11"/>
  <c r="D28" i="11"/>
  <c r="E28" i="11"/>
  <c r="D29" i="11"/>
  <c r="E29" i="11"/>
  <c r="D30" i="11"/>
  <c r="E30" i="11"/>
  <c r="D31" i="11"/>
  <c r="E31" i="11"/>
  <c r="D32" i="11"/>
  <c r="E32" i="1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D40" i="11"/>
  <c r="E40" i="11"/>
  <c r="D41" i="11"/>
  <c r="E41" i="11"/>
  <c r="D42" i="11"/>
  <c r="E42" i="11"/>
  <c r="D43" i="11"/>
  <c r="E43" i="11"/>
  <c r="D44" i="11"/>
  <c r="E44" i="11"/>
  <c r="D45" i="11"/>
  <c r="E45" i="11"/>
  <c r="D46" i="11"/>
  <c r="E46" i="11"/>
  <c r="D47" i="11"/>
  <c r="E47" i="11"/>
  <c r="D48" i="11"/>
  <c r="E48" i="1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D56" i="11"/>
  <c r="E56" i="11"/>
  <c r="D57" i="11"/>
  <c r="E57" i="11"/>
  <c r="D58" i="11"/>
  <c r="E58" i="11"/>
  <c r="D59" i="11"/>
  <c r="E59" i="11"/>
  <c r="D60" i="11"/>
  <c r="E60" i="11"/>
  <c r="D61" i="11"/>
  <c r="E61" i="11"/>
  <c r="D62" i="11"/>
  <c r="E62" i="11"/>
  <c r="D63" i="11"/>
  <c r="E63" i="11"/>
  <c r="D64" i="11"/>
  <c r="E64" i="11"/>
  <c r="D65" i="11"/>
  <c r="E65" i="11"/>
  <c r="D66" i="11"/>
  <c r="E66" i="11"/>
  <c r="D67" i="11"/>
  <c r="E67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E4" i="11"/>
  <c r="D4" i="11"/>
  <c r="P26" i="13"/>
  <c r="P19" i="13"/>
  <c r="P22" i="13"/>
  <c r="P17" i="13"/>
  <c r="P23" i="13"/>
  <c r="P18" i="13"/>
  <c r="P21" i="13"/>
  <c r="P20" i="13"/>
  <c r="P14" i="13"/>
  <c r="P16" i="13"/>
  <c r="P15" i="13"/>
  <c r="P13" i="13"/>
  <c r="P12" i="13"/>
  <c r="P10" i="13"/>
  <c r="P11" i="13"/>
  <c r="P9" i="13"/>
  <c r="P8" i="13"/>
  <c r="P7" i="13"/>
  <c r="P4" i="13"/>
  <c r="P5" i="13"/>
  <c r="P6" i="13"/>
  <c r="P3" i="13"/>
  <c r="B73" i="11"/>
  <c r="C73" i="11"/>
  <c r="H73" i="11"/>
  <c r="I73" i="11"/>
  <c r="B73" i="14"/>
  <c r="C73" i="14"/>
  <c r="F73" i="14"/>
  <c r="G73" i="14"/>
  <c r="Y140" i="2"/>
  <c r="AA140" i="2"/>
  <c r="Z14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101" i="2"/>
  <c r="B102" i="2"/>
  <c r="B103" i="2"/>
  <c r="B104" i="2"/>
  <c r="B105" i="2"/>
  <c r="B142" i="2"/>
  <c r="B143" i="2"/>
  <c r="B144" i="2"/>
  <c r="B145" i="2"/>
  <c r="B146" i="2"/>
  <c r="B147" i="2"/>
  <c r="B148" i="2"/>
  <c r="B149" i="2"/>
  <c r="B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4" i="2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T32" i="19"/>
  <c r="O32" i="19"/>
  <c r="J32" i="19"/>
  <c r="E32" i="19"/>
  <c r="E19" i="19"/>
  <c r="O19" i="19"/>
  <c r="J19" i="19"/>
  <c r="E4" i="19"/>
  <c r="J4" i="19"/>
  <c r="O4" i="19"/>
  <c r="T4" i="19"/>
  <c r="T19" i="19"/>
  <c r="A63" i="13"/>
  <c r="F72" i="14"/>
  <c r="G72" i="14"/>
  <c r="B72" i="14"/>
  <c r="C72" i="14"/>
  <c r="A64" i="13"/>
  <c r="G67" i="5"/>
  <c r="G68" i="5" s="1"/>
  <c r="B72" i="11"/>
  <c r="C72" i="11"/>
  <c r="H72" i="11"/>
  <c r="I72" i="11"/>
  <c r="Y139" i="2"/>
  <c r="AA139" i="2"/>
  <c r="Z139" i="2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A16" i="14"/>
  <c r="AB16" i="14"/>
  <c r="AC16" i="14"/>
  <c r="AD16" i="14"/>
  <c r="AE16" i="14"/>
  <c r="AF16" i="14"/>
  <c r="AG16" i="14"/>
  <c r="AH16" i="14"/>
  <c r="AI16" i="14"/>
  <c r="AJ16" i="14"/>
  <c r="AK16" i="14"/>
  <c r="AL16" i="14"/>
  <c r="AM16" i="14"/>
  <c r="AA17" i="14"/>
  <c r="AB17" i="14"/>
  <c r="AC17" i="14"/>
  <c r="AD17" i="14"/>
  <c r="AE17" i="14"/>
  <c r="AF17" i="14"/>
  <c r="AG17" i="14"/>
  <c r="AH17" i="14"/>
  <c r="AI17" i="14"/>
  <c r="AJ17" i="14"/>
  <c r="AK17" i="14"/>
  <c r="AL17" i="14"/>
  <c r="AM17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A19" i="14"/>
  <c r="AB19" i="14"/>
  <c r="AC19" i="14"/>
  <c r="AD19" i="14"/>
  <c r="AE19" i="14"/>
  <c r="AF19" i="14"/>
  <c r="AG19" i="14"/>
  <c r="AH19" i="14"/>
  <c r="AI19" i="14"/>
  <c r="AJ19" i="14"/>
  <c r="AK19" i="14"/>
  <c r="AL19" i="14"/>
  <c r="AM19" i="14"/>
  <c r="AA20" i="14"/>
  <c r="AB20" i="14"/>
  <c r="AC20" i="14"/>
  <c r="AD20" i="14"/>
  <c r="AE20" i="14"/>
  <c r="AF20" i="14"/>
  <c r="AG20" i="14"/>
  <c r="AH20" i="14"/>
  <c r="AI20" i="14"/>
  <c r="AJ20" i="14"/>
  <c r="AK20" i="14"/>
  <c r="AL20" i="14"/>
  <c r="AM20" i="14"/>
  <c r="AA21" i="14"/>
  <c r="AB21" i="14"/>
  <c r="AC21" i="14"/>
  <c r="AD21" i="14"/>
  <c r="AE21" i="14"/>
  <c r="AF21" i="14"/>
  <c r="AG21" i="14"/>
  <c r="AH21" i="14"/>
  <c r="AI21" i="14"/>
  <c r="AJ21" i="14"/>
  <c r="AK21" i="14"/>
  <c r="AL21" i="14"/>
  <c r="AM21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A23" i="14"/>
  <c r="AB23" i="14"/>
  <c r="AC23" i="14"/>
  <c r="AD23" i="14"/>
  <c r="AE23" i="14"/>
  <c r="AF23" i="14"/>
  <c r="AG23" i="14"/>
  <c r="AH23" i="14"/>
  <c r="AI23" i="14"/>
  <c r="AJ23" i="14"/>
  <c r="AK23" i="14"/>
  <c r="AL23" i="14"/>
  <c r="AM23" i="14"/>
  <c r="AA24" i="14"/>
  <c r="AB24" i="14"/>
  <c r="AC24" i="14"/>
  <c r="AD24" i="14"/>
  <c r="AE24" i="14"/>
  <c r="AF24" i="14"/>
  <c r="AG24" i="14"/>
  <c r="AH24" i="14"/>
  <c r="AI24" i="14"/>
  <c r="AJ24" i="14"/>
  <c r="AK24" i="14"/>
  <c r="AL24" i="14"/>
  <c r="AM24" i="14"/>
  <c r="AA25" i="14"/>
  <c r="AB25" i="14"/>
  <c r="AC25" i="14"/>
  <c r="AD25" i="14"/>
  <c r="AE25" i="14"/>
  <c r="AF25" i="14"/>
  <c r="AG25" i="14"/>
  <c r="AH25" i="14"/>
  <c r="AI25" i="14"/>
  <c r="AJ25" i="14"/>
  <c r="AK25" i="14"/>
  <c r="AL25" i="14"/>
  <c r="AM25" i="14"/>
  <c r="AA26" i="14"/>
  <c r="AB26" i="14"/>
  <c r="AC26" i="14"/>
  <c r="AD26" i="14"/>
  <c r="AE26" i="14"/>
  <c r="AF26" i="14"/>
  <c r="AG26" i="14"/>
  <c r="AH26" i="14"/>
  <c r="AI26" i="14"/>
  <c r="AJ26" i="14"/>
  <c r="AK26" i="14"/>
  <c r="AL26" i="14"/>
  <c r="AM26" i="14"/>
  <c r="AA27" i="14"/>
  <c r="AB27" i="14"/>
  <c r="AC27" i="14"/>
  <c r="AD27" i="14"/>
  <c r="AE27" i="14"/>
  <c r="AF27" i="14"/>
  <c r="AG27" i="14"/>
  <c r="AH27" i="14"/>
  <c r="AI27" i="14"/>
  <c r="AJ27" i="14"/>
  <c r="AK27" i="14"/>
  <c r="AL27" i="14"/>
  <c r="AM27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A29" i="14"/>
  <c r="AB29" i="14"/>
  <c r="AC29" i="14"/>
  <c r="AD29" i="14"/>
  <c r="AE29" i="14"/>
  <c r="AF29" i="14"/>
  <c r="AG29" i="14"/>
  <c r="AH29" i="14"/>
  <c r="AI29" i="14"/>
  <c r="AJ29" i="14"/>
  <c r="AK29" i="14"/>
  <c r="AL29" i="14"/>
  <c r="AM29" i="14"/>
  <c r="AA30" i="14"/>
  <c r="AB30" i="14"/>
  <c r="AC30" i="14"/>
  <c r="AD30" i="14"/>
  <c r="AE30" i="14"/>
  <c r="AF30" i="14"/>
  <c r="AG30" i="14"/>
  <c r="AH30" i="14"/>
  <c r="AI30" i="14"/>
  <c r="AJ30" i="14"/>
  <c r="AK30" i="14"/>
  <c r="AL30" i="14"/>
  <c r="AM30" i="14"/>
  <c r="AA31" i="14"/>
  <c r="AB31" i="14"/>
  <c r="AC31" i="14"/>
  <c r="AD31" i="14"/>
  <c r="AE31" i="14"/>
  <c r="AF31" i="14"/>
  <c r="AG31" i="14"/>
  <c r="AH31" i="14"/>
  <c r="AI31" i="14"/>
  <c r="AJ31" i="14"/>
  <c r="AK31" i="14"/>
  <c r="AL31" i="14"/>
  <c r="AM31" i="14"/>
  <c r="AA32" i="14"/>
  <c r="AB32" i="14"/>
  <c r="AC32" i="14"/>
  <c r="AD32" i="14"/>
  <c r="AE32" i="14"/>
  <c r="AF32" i="14"/>
  <c r="AG32" i="14"/>
  <c r="AH32" i="14"/>
  <c r="AI32" i="14"/>
  <c r="AJ32" i="14"/>
  <c r="AK32" i="14"/>
  <c r="AL32" i="14"/>
  <c r="AM32" i="14"/>
  <c r="AA33" i="14"/>
  <c r="AB33" i="14"/>
  <c r="AC33" i="14"/>
  <c r="AD33" i="14"/>
  <c r="AE33" i="14"/>
  <c r="AF33" i="14"/>
  <c r="AG33" i="14"/>
  <c r="AH33" i="14"/>
  <c r="AI33" i="14"/>
  <c r="AJ33" i="14"/>
  <c r="AK33" i="14"/>
  <c r="AL33" i="14"/>
  <c r="AM33" i="14"/>
  <c r="AA34" i="14"/>
  <c r="AB34" i="14"/>
  <c r="AC34" i="14"/>
  <c r="AD34" i="14"/>
  <c r="AE34" i="14"/>
  <c r="AF34" i="14"/>
  <c r="AG34" i="14"/>
  <c r="AH34" i="14"/>
  <c r="AI34" i="14"/>
  <c r="AJ34" i="14"/>
  <c r="AK34" i="14"/>
  <c r="AL34" i="14"/>
  <c r="AM34" i="14"/>
  <c r="AA35" i="14"/>
  <c r="AB35" i="14"/>
  <c r="AC35" i="14"/>
  <c r="AD35" i="14"/>
  <c r="AE35" i="14"/>
  <c r="AF35" i="14"/>
  <c r="AG35" i="14"/>
  <c r="AH35" i="14"/>
  <c r="AI35" i="14"/>
  <c r="AJ35" i="14"/>
  <c r="AK35" i="14"/>
  <c r="AL35" i="14"/>
  <c r="AM35" i="14"/>
  <c r="AA36" i="14"/>
  <c r="AB36" i="14"/>
  <c r="AC36" i="14"/>
  <c r="AD36" i="14"/>
  <c r="AE36" i="14"/>
  <c r="AF36" i="14"/>
  <c r="AG36" i="14"/>
  <c r="AH36" i="14"/>
  <c r="AI36" i="14"/>
  <c r="AJ36" i="14"/>
  <c r="AK36" i="14"/>
  <c r="AL36" i="14"/>
  <c r="AM36" i="14"/>
  <c r="AA37" i="14"/>
  <c r="AB37" i="14"/>
  <c r="AC37" i="14"/>
  <c r="AD37" i="14"/>
  <c r="AE37" i="14"/>
  <c r="AF37" i="14"/>
  <c r="AG37" i="14"/>
  <c r="AH37" i="14"/>
  <c r="AI37" i="14"/>
  <c r="AJ37" i="14"/>
  <c r="AK37" i="14"/>
  <c r="AL37" i="14"/>
  <c r="AM37" i="14"/>
  <c r="AA38" i="14"/>
  <c r="AB38" i="14"/>
  <c r="AC38" i="14"/>
  <c r="AD38" i="14"/>
  <c r="AE38" i="14"/>
  <c r="AF38" i="14"/>
  <c r="AG38" i="14"/>
  <c r="AH38" i="14"/>
  <c r="AI38" i="14"/>
  <c r="AJ38" i="14"/>
  <c r="AK38" i="14"/>
  <c r="AL38" i="14"/>
  <c r="AM38" i="14"/>
  <c r="AA39" i="14"/>
  <c r="AB39" i="14"/>
  <c r="AC39" i="14"/>
  <c r="AD39" i="14"/>
  <c r="AE39" i="14"/>
  <c r="AF39" i="14"/>
  <c r="AG39" i="14"/>
  <c r="AH39" i="14"/>
  <c r="AI39" i="14"/>
  <c r="AJ39" i="14"/>
  <c r="AK39" i="14"/>
  <c r="AL39" i="14"/>
  <c r="AM39" i="14"/>
  <c r="AA40" i="14"/>
  <c r="AB40" i="14"/>
  <c r="AC40" i="14"/>
  <c r="AD40" i="14"/>
  <c r="AE40" i="14"/>
  <c r="AF40" i="14"/>
  <c r="AG40" i="14"/>
  <c r="AH40" i="14"/>
  <c r="AI40" i="14"/>
  <c r="AJ40" i="14"/>
  <c r="AK40" i="14"/>
  <c r="AL40" i="14"/>
  <c r="AM40" i="14"/>
  <c r="AA41" i="14"/>
  <c r="AB41" i="14"/>
  <c r="AC41" i="14"/>
  <c r="AD41" i="14"/>
  <c r="AE41" i="14"/>
  <c r="AF41" i="14"/>
  <c r="AG41" i="14"/>
  <c r="AH41" i="14"/>
  <c r="AI41" i="14"/>
  <c r="AJ41" i="14"/>
  <c r="AK41" i="14"/>
  <c r="AL41" i="14"/>
  <c r="AM41" i="14"/>
  <c r="AA42" i="14"/>
  <c r="AB42" i="14"/>
  <c r="AC42" i="14"/>
  <c r="AD42" i="14"/>
  <c r="AE42" i="14"/>
  <c r="AF42" i="14"/>
  <c r="AG42" i="14"/>
  <c r="AH42" i="14"/>
  <c r="AI42" i="14"/>
  <c r="AJ42" i="14"/>
  <c r="AK42" i="14"/>
  <c r="AL42" i="14"/>
  <c r="AM42" i="14"/>
  <c r="AA43" i="14"/>
  <c r="AB43" i="14"/>
  <c r="AC43" i="14"/>
  <c r="AD43" i="14"/>
  <c r="AE43" i="14"/>
  <c r="AF43" i="14"/>
  <c r="AG43" i="14"/>
  <c r="AH43" i="14"/>
  <c r="AI43" i="14"/>
  <c r="AJ43" i="14"/>
  <c r="AK43" i="14"/>
  <c r="AL43" i="14"/>
  <c r="AM43" i="14"/>
  <c r="AA44" i="14"/>
  <c r="AB44" i="14"/>
  <c r="AC44" i="14"/>
  <c r="AD44" i="14"/>
  <c r="AE44" i="14"/>
  <c r="AF44" i="14"/>
  <c r="AG44" i="14"/>
  <c r="AH44" i="14"/>
  <c r="AI44" i="14"/>
  <c r="AJ44" i="14"/>
  <c r="AK44" i="14"/>
  <c r="AL44" i="14"/>
  <c r="AM44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AA46" i="14"/>
  <c r="AB46" i="14"/>
  <c r="AC46" i="14"/>
  <c r="AD46" i="14"/>
  <c r="AE46" i="14"/>
  <c r="AF46" i="14"/>
  <c r="AG46" i="14"/>
  <c r="AH46" i="14"/>
  <c r="AI46" i="14"/>
  <c r="AJ46" i="14"/>
  <c r="AK46" i="14"/>
  <c r="AL46" i="14"/>
  <c r="AM46" i="14"/>
  <c r="AA47" i="14"/>
  <c r="AB47" i="14"/>
  <c r="AC47" i="14"/>
  <c r="AD47" i="14"/>
  <c r="AE47" i="14"/>
  <c r="AF47" i="14"/>
  <c r="AG47" i="14"/>
  <c r="AH47" i="14"/>
  <c r="AI47" i="14"/>
  <c r="AJ47" i="14"/>
  <c r="AK47" i="14"/>
  <c r="AL47" i="14"/>
  <c r="AM47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A49" i="14"/>
  <c r="AB49" i="14"/>
  <c r="AC49" i="14"/>
  <c r="AD49" i="14"/>
  <c r="AE49" i="14"/>
  <c r="AF49" i="14"/>
  <c r="AG49" i="14"/>
  <c r="AH49" i="14"/>
  <c r="AI49" i="14"/>
  <c r="AJ49" i="14"/>
  <c r="AK49" i="14"/>
  <c r="AL49" i="14"/>
  <c r="AM49" i="14"/>
  <c r="AA50" i="14"/>
  <c r="AB50" i="14"/>
  <c r="AC50" i="14"/>
  <c r="AD50" i="14"/>
  <c r="AE50" i="14"/>
  <c r="AF50" i="14"/>
  <c r="AG50" i="14"/>
  <c r="AH50" i="14"/>
  <c r="AI50" i="14"/>
  <c r="AJ50" i="14"/>
  <c r="AK50" i="14"/>
  <c r="AL50" i="14"/>
  <c r="AM50" i="14"/>
  <c r="AA51" i="14"/>
  <c r="AB51" i="14"/>
  <c r="AC51" i="14"/>
  <c r="AD51" i="14"/>
  <c r="AE51" i="14"/>
  <c r="AF51" i="14"/>
  <c r="AG51" i="14"/>
  <c r="AH51" i="14"/>
  <c r="AI51" i="14"/>
  <c r="AJ51" i="14"/>
  <c r="AK51" i="14"/>
  <c r="AL51" i="14"/>
  <c r="AM51" i="14"/>
  <c r="AA52" i="14"/>
  <c r="AB52" i="14"/>
  <c r="AC52" i="14"/>
  <c r="AD52" i="14"/>
  <c r="AE52" i="14"/>
  <c r="AF52" i="14"/>
  <c r="AG52" i="14"/>
  <c r="AH52" i="14"/>
  <c r="AI52" i="14"/>
  <c r="AJ52" i="14"/>
  <c r="AK52" i="14"/>
  <c r="AL52" i="14"/>
  <c r="AM52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M53" i="14"/>
  <c r="AA54" i="14"/>
  <c r="AB54" i="14"/>
  <c r="AC54" i="14"/>
  <c r="AD54" i="14"/>
  <c r="AE54" i="14"/>
  <c r="AF54" i="14"/>
  <c r="AG54" i="14"/>
  <c r="AH54" i="14"/>
  <c r="AI54" i="14"/>
  <c r="AJ54" i="14"/>
  <c r="AK54" i="14"/>
  <c r="AL54" i="14"/>
  <c r="AM54" i="14"/>
  <c r="AA55" i="14"/>
  <c r="AB55" i="14"/>
  <c r="AC55" i="14"/>
  <c r="AD55" i="14"/>
  <c r="AE55" i="14"/>
  <c r="AF55" i="14"/>
  <c r="AG55" i="14"/>
  <c r="AH55" i="14"/>
  <c r="AI55" i="14"/>
  <c r="AJ55" i="14"/>
  <c r="AK55" i="14"/>
  <c r="AL55" i="14"/>
  <c r="AM55" i="14"/>
  <c r="AA56" i="14"/>
  <c r="AB56" i="14"/>
  <c r="AC56" i="14"/>
  <c r="AD56" i="14"/>
  <c r="AE56" i="14"/>
  <c r="AF56" i="14"/>
  <c r="AG56" i="14"/>
  <c r="AH56" i="14"/>
  <c r="AI56" i="14"/>
  <c r="AJ56" i="14"/>
  <c r="AK56" i="14"/>
  <c r="AL56" i="14"/>
  <c r="AM56" i="14"/>
  <c r="AA57" i="14"/>
  <c r="AB57" i="14"/>
  <c r="AC57" i="14"/>
  <c r="AD57" i="14"/>
  <c r="AE57" i="14"/>
  <c r="AF57" i="14"/>
  <c r="AG57" i="14"/>
  <c r="AH57" i="14"/>
  <c r="AI57" i="14"/>
  <c r="AJ57" i="14"/>
  <c r="AK57" i="14"/>
  <c r="AL57" i="14"/>
  <c r="AM57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AM58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M59" i="14"/>
  <c r="AA60" i="14"/>
  <c r="AB60" i="14"/>
  <c r="AC60" i="14"/>
  <c r="AD60" i="14"/>
  <c r="AE60" i="14"/>
  <c r="AF60" i="14"/>
  <c r="AG60" i="14"/>
  <c r="AH60" i="14"/>
  <c r="AI60" i="14"/>
  <c r="AJ60" i="14"/>
  <c r="AK60" i="14"/>
  <c r="AL60" i="14"/>
  <c r="AM60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AM61" i="14"/>
  <c r="AA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AM64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AM65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AM66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M67" i="14"/>
  <c r="AA68" i="14"/>
  <c r="AB68" i="14"/>
  <c r="AC68" i="14"/>
  <c r="AD68" i="14"/>
  <c r="AE68" i="14"/>
  <c r="AF68" i="14"/>
  <c r="AG68" i="14"/>
  <c r="AH68" i="14"/>
  <c r="AI68" i="14"/>
  <c r="AJ68" i="14"/>
  <c r="AK68" i="14"/>
  <c r="AL68" i="14"/>
  <c r="AM68" i="14"/>
  <c r="AA69" i="14"/>
  <c r="AB69" i="14"/>
  <c r="AC69" i="14"/>
  <c r="AD69" i="14"/>
  <c r="AE69" i="14"/>
  <c r="AF69" i="14"/>
  <c r="AG69" i="14"/>
  <c r="AH69" i="14"/>
  <c r="AI69" i="14"/>
  <c r="AJ69" i="14"/>
  <c r="AK69" i="14"/>
  <c r="AL69" i="14"/>
  <c r="AM69" i="14"/>
  <c r="AA70" i="14"/>
  <c r="AB70" i="14"/>
  <c r="AC70" i="14"/>
  <c r="AD70" i="14"/>
  <c r="AE70" i="14"/>
  <c r="AF70" i="14"/>
  <c r="AG70" i="14"/>
  <c r="AH70" i="14"/>
  <c r="AI70" i="14"/>
  <c r="AJ70" i="14"/>
  <c r="AK70" i="14"/>
  <c r="AL70" i="14"/>
  <c r="AM70" i="14"/>
  <c r="AA71" i="14"/>
  <c r="AB71" i="14"/>
  <c r="AC71" i="14"/>
  <c r="AD71" i="14"/>
  <c r="AE71" i="14"/>
  <c r="AF71" i="14"/>
  <c r="AG71" i="14"/>
  <c r="AH71" i="14"/>
  <c r="AI71" i="14"/>
  <c r="AJ71" i="14"/>
  <c r="AK71" i="14"/>
  <c r="AL71" i="14"/>
  <c r="AM71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AA14" i="14"/>
  <c r="F114" i="13" l="1"/>
  <c r="F71" i="13"/>
  <c r="F113" i="13"/>
  <c r="F129" i="13"/>
  <c r="F88" i="13"/>
  <c r="F120" i="13"/>
  <c r="F126" i="13"/>
  <c r="F130" i="13"/>
  <c r="F131" i="13"/>
  <c r="F117" i="13"/>
  <c r="F118" i="13"/>
  <c r="F121" i="13"/>
  <c r="F124" i="13"/>
  <c r="F54" i="13"/>
  <c r="F89" i="13"/>
  <c r="F127" i="13"/>
  <c r="F125" i="13"/>
  <c r="F87" i="13"/>
  <c r="F122" i="13"/>
  <c r="F128" i="13"/>
  <c r="F115" i="13"/>
  <c r="F119" i="13"/>
  <c r="F123" i="13"/>
  <c r="F116" i="13"/>
  <c r="F111" i="13"/>
  <c r="F7" i="13"/>
  <c r="F22" i="13"/>
  <c r="F83" i="13"/>
  <c r="F65" i="13"/>
  <c r="F39" i="13"/>
  <c r="F28" i="13"/>
  <c r="F109" i="13"/>
  <c r="F102" i="13"/>
  <c r="F95" i="13"/>
  <c r="F82" i="13"/>
  <c r="F75" i="13"/>
  <c r="F62" i="13"/>
  <c r="F50" i="13"/>
  <c r="F35" i="13"/>
  <c r="F37" i="13"/>
  <c r="F26" i="13"/>
  <c r="F19" i="13"/>
  <c r="F9" i="13"/>
  <c r="F101" i="13"/>
  <c r="F76" i="13"/>
  <c r="F51" i="13"/>
  <c r="F11" i="13"/>
  <c r="F108" i="13"/>
  <c r="F97" i="13"/>
  <c r="F93" i="13"/>
  <c r="F81" i="13"/>
  <c r="F74" i="13"/>
  <c r="F61" i="13"/>
  <c r="F60" i="13"/>
  <c r="F49" i="13"/>
  <c r="F42" i="13"/>
  <c r="F34" i="13"/>
  <c r="F27" i="13"/>
  <c r="F18" i="13"/>
  <c r="F10" i="13"/>
  <c r="F110" i="13"/>
  <c r="F96" i="13"/>
  <c r="F68" i="13"/>
  <c r="F45" i="13"/>
  <c r="F107" i="13"/>
  <c r="F94" i="13"/>
  <c r="F80" i="13"/>
  <c r="F72" i="13"/>
  <c r="F58" i="13"/>
  <c r="F59" i="13"/>
  <c r="F48" i="13"/>
  <c r="F43" i="13"/>
  <c r="F33" i="13"/>
  <c r="F25" i="13"/>
  <c r="F17" i="13"/>
  <c r="F8" i="13"/>
  <c r="F106" i="13"/>
  <c r="F100" i="13"/>
  <c r="F92" i="13"/>
  <c r="F79" i="13"/>
  <c r="F73" i="13"/>
  <c r="F57" i="13"/>
  <c r="F56" i="13"/>
  <c r="F47" i="13"/>
  <c r="F41" i="13"/>
  <c r="F32" i="13"/>
  <c r="F21" i="13"/>
  <c r="F15" i="13"/>
  <c r="F3" i="13"/>
  <c r="F105" i="13"/>
  <c r="F99" i="13"/>
  <c r="F91" i="13"/>
  <c r="F86" i="13"/>
  <c r="F63" i="13"/>
  <c r="F70" i="13"/>
  <c r="F55" i="13"/>
  <c r="F46" i="13"/>
  <c r="F40" i="13"/>
  <c r="F31" i="13"/>
  <c r="F20" i="13"/>
  <c r="F14" i="13"/>
  <c r="F6" i="13"/>
  <c r="F104" i="13"/>
  <c r="F98" i="13"/>
  <c r="F90" i="13"/>
  <c r="F85" i="13"/>
  <c r="F64" i="13"/>
  <c r="F67" i="13"/>
  <c r="F53" i="13"/>
  <c r="F36" i="13"/>
  <c r="F16" i="13"/>
  <c r="F30" i="13"/>
  <c r="F24" i="13"/>
  <c r="F13" i="13"/>
  <c r="F5" i="13"/>
  <c r="F112" i="13"/>
  <c r="F103" i="13"/>
  <c r="F78" i="13"/>
  <c r="F84" i="13"/>
  <c r="F77" i="13"/>
  <c r="F69" i="13"/>
  <c r="F66" i="13"/>
  <c r="F52" i="13"/>
  <c r="F44" i="13"/>
  <c r="F38" i="13"/>
  <c r="F29" i="13"/>
  <c r="F23" i="13"/>
  <c r="F12" i="13"/>
  <c r="F4" i="13"/>
  <c r="AG1" i="3"/>
  <c r="AN38" i="14"/>
  <c r="AN29" i="14"/>
  <c r="AN22" i="14"/>
  <c r="AN21" i="14"/>
  <c r="AN61" i="14"/>
  <c r="AN53" i="14"/>
  <c r="AN46" i="14"/>
  <c r="AN37" i="14"/>
  <c r="AN30" i="14"/>
  <c r="AN69" i="14"/>
  <c r="AN54" i="14"/>
  <c r="AN66" i="14"/>
  <c r="AN58" i="14"/>
  <c r="AN50" i="14"/>
  <c r="AN42" i="14"/>
  <c r="AN34" i="14"/>
  <c r="AN26" i="14"/>
  <c r="AN18" i="14"/>
  <c r="AN56" i="14"/>
  <c r="AN48" i="14"/>
  <c r="AN40" i="14"/>
  <c r="AN32" i="14"/>
  <c r="AN24" i="14"/>
  <c r="AN16" i="14"/>
  <c r="AN70" i="14"/>
  <c r="AN59" i="14"/>
  <c r="AN51" i="14"/>
  <c r="AN43" i="14"/>
  <c r="AN35" i="14"/>
  <c r="AN27" i="14"/>
  <c r="AN19" i="14"/>
  <c r="AN62" i="14"/>
  <c r="AN67" i="14"/>
  <c r="AN64" i="14"/>
  <c r="AN65" i="14"/>
  <c r="AN57" i="14"/>
  <c r="AN49" i="14"/>
  <c r="AN41" i="14"/>
  <c r="AN33" i="14"/>
  <c r="AN25" i="14"/>
  <c r="AN17" i="14"/>
  <c r="AN68" i="14"/>
  <c r="AN60" i="14"/>
  <c r="AN52" i="14"/>
  <c r="AN44" i="14"/>
  <c r="AN36" i="14"/>
  <c r="AN28" i="14"/>
  <c r="AN20" i="14"/>
  <c r="AN45" i="14"/>
  <c r="AN71" i="14"/>
  <c r="AN63" i="14"/>
  <c r="AN55" i="14"/>
  <c r="AN47" i="14"/>
  <c r="AN39" i="14"/>
  <c r="AN31" i="14"/>
  <c r="AN23" i="14"/>
  <c r="AN15" i="14"/>
  <c r="AN14" i="14"/>
  <c r="W72" i="2"/>
  <c r="W73" i="2"/>
  <c r="W74" i="2"/>
  <c r="W75" i="2"/>
  <c r="W76" i="2"/>
  <c r="S76" i="2" s="1"/>
  <c r="W77" i="2"/>
  <c r="S77" i="2" s="1"/>
  <c r="W78" i="2"/>
  <c r="S78" i="2" s="1"/>
  <c r="W79" i="2"/>
  <c r="S79" i="2" s="1"/>
  <c r="W80" i="2"/>
  <c r="S80" i="2" s="1"/>
  <c r="W81" i="2"/>
  <c r="S81" i="2" s="1"/>
  <c r="W82" i="2"/>
  <c r="S82" i="2" s="1"/>
  <c r="W83" i="2"/>
  <c r="S83" i="2" s="1"/>
  <c r="W84" i="2"/>
  <c r="S84" i="2" s="1"/>
  <c r="W85" i="2"/>
  <c r="S85" i="2" s="1"/>
  <c r="W86" i="2"/>
  <c r="S86" i="2" s="1"/>
  <c r="W87" i="2"/>
  <c r="S87" i="2" s="1"/>
  <c r="W88" i="2"/>
  <c r="S88" i="2" s="1"/>
  <c r="W89" i="2"/>
  <c r="S89" i="2" s="1"/>
  <c r="W90" i="2"/>
  <c r="S90" i="2" s="1"/>
  <c r="W91" i="2"/>
  <c r="S91" i="2" s="1"/>
  <c r="W92" i="2"/>
  <c r="S92" i="2" s="1"/>
  <c r="W93" i="2"/>
  <c r="S93" i="2" s="1"/>
  <c r="W94" i="2"/>
  <c r="S94" i="2" s="1"/>
  <c r="W95" i="2"/>
  <c r="S95" i="2" s="1"/>
  <c r="W96" i="2"/>
  <c r="S96" i="2" s="1"/>
  <c r="W97" i="2"/>
  <c r="S97" i="2" s="1"/>
  <c r="W98" i="2"/>
  <c r="S98" i="2" s="1"/>
  <c r="W99" i="2"/>
  <c r="S99" i="2" s="1"/>
  <c r="W100" i="2"/>
  <c r="S100" i="2" s="1"/>
  <c r="W101" i="2"/>
  <c r="W102" i="2"/>
  <c r="W103" i="2"/>
  <c r="W104" i="2"/>
  <c r="W105" i="2"/>
  <c r="W106" i="2"/>
  <c r="S106" i="2" s="1"/>
  <c r="W107" i="2"/>
  <c r="S107" i="2" s="1"/>
  <c r="W108" i="2"/>
  <c r="S108" i="2" s="1"/>
  <c r="W109" i="2"/>
  <c r="S109" i="2" s="1"/>
  <c r="W110" i="2"/>
  <c r="S110" i="2" s="1"/>
  <c r="W111" i="2"/>
  <c r="S111" i="2" s="1"/>
  <c r="W112" i="2"/>
  <c r="S112" i="2" s="1"/>
  <c r="W113" i="2"/>
  <c r="S113" i="2" s="1"/>
  <c r="W114" i="2"/>
  <c r="T114" i="2" s="1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S137" i="2" s="1"/>
  <c r="W138" i="2"/>
  <c r="W139" i="2"/>
  <c r="W140" i="2"/>
  <c r="W141" i="2"/>
  <c r="W142" i="2"/>
  <c r="W143" i="2"/>
  <c r="W144" i="2"/>
  <c r="W145" i="2"/>
  <c r="W146" i="2"/>
  <c r="W147" i="2"/>
  <c r="W148" i="2"/>
  <c r="W149" i="2"/>
  <c r="W71" i="2"/>
  <c r="AM20" i="18"/>
  <c r="AM21" i="18"/>
  <c r="AM22" i="18"/>
  <c r="AM23" i="18"/>
  <c r="AM19" i="18"/>
  <c r="AL20" i="18"/>
  <c r="AL21" i="18"/>
  <c r="AL22" i="18"/>
  <c r="AL23" i="18"/>
  <c r="AL19" i="18"/>
  <c r="AK20" i="18"/>
  <c r="AK21" i="18"/>
  <c r="AK22" i="18"/>
  <c r="AK23" i="18"/>
  <c r="AK19" i="18"/>
  <c r="AJ20" i="18"/>
  <c r="AJ21" i="18"/>
  <c r="AJ22" i="18"/>
  <c r="AJ23" i="18"/>
  <c r="AJ19" i="18"/>
  <c r="B71" i="11"/>
  <c r="C71" i="11"/>
  <c r="H71" i="11"/>
  <c r="I71" i="11"/>
  <c r="B71" i="14"/>
  <c r="C71" i="14"/>
  <c r="F71" i="14"/>
  <c r="G71" i="14"/>
  <c r="Y138" i="2"/>
  <c r="Z138" i="2"/>
  <c r="AA138" i="2"/>
  <c r="F7" i="3"/>
  <c r="F4" i="3"/>
  <c r="F10" i="3"/>
  <c r="F5" i="3"/>
  <c r="F14" i="3"/>
  <c r="F16" i="3"/>
  <c r="F6" i="3"/>
  <c r="F9" i="3"/>
  <c r="F8" i="3"/>
  <c r="F27" i="3"/>
  <c r="F28" i="3"/>
  <c r="F11" i="3"/>
  <c r="F22" i="3"/>
  <c r="F21" i="3"/>
  <c r="F17" i="3"/>
  <c r="F18" i="3"/>
  <c r="F29" i="3"/>
  <c r="F30" i="3"/>
  <c r="F15" i="3"/>
  <c r="F31" i="3"/>
  <c r="F13" i="3"/>
  <c r="F34" i="3"/>
  <c r="F39" i="3"/>
  <c r="F12" i="3"/>
  <c r="F38" i="3"/>
  <c r="F25" i="3"/>
  <c r="F40" i="3"/>
  <c r="F42" i="3"/>
  <c r="F45" i="3"/>
  <c r="F47" i="3"/>
  <c r="F49" i="3"/>
  <c r="F50" i="3"/>
  <c r="F51" i="3"/>
  <c r="F48" i="3"/>
  <c r="F23" i="3"/>
  <c r="F26" i="3"/>
  <c r="F33" i="3"/>
  <c r="F32" i="3"/>
  <c r="F53" i="3"/>
  <c r="F19" i="3"/>
  <c r="F43" i="3"/>
  <c r="F46" i="3"/>
  <c r="F54" i="3"/>
  <c r="F55" i="3"/>
  <c r="F56" i="3"/>
  <c r="F57" i="3"/>
  <c r="F59" i="3"/>
  <c r="F58" i="3"/>
  <c r="F20" i="3"/>
  <c r="F24" i="3"/>
  <c r="F35" i="3"/>
  <c r="F36" i="3"/>
  <c r="F37" i="3"/>
  <c r="F41" i="3"/>
  <c r="F44" i="3"/>
  <c r="F52" i="3"/>
  <c r="F3" i="3"/>
  <c r="S141" i="2" l="1"/>
  <c r="B141" i="2" s="1"/>
  <c r="T141" i="2"/>
  <c r="T140" i="2"/>
  <c r="S140" i="2"/>
  <c r="S139" i="2"/>
  <c r="T139" i="2"/>
  <c r="S138" i="2"/>
  <c r="T138" i="2"/>
  <c r="T137" i="2"/>
  <c r="T111" i="2"/>
  <c r="T107" i="2"/>
  <c r="T98" i="2"/>
  <c r="T94" i="2"/>
  <c r="T90" i="2"/>
  <c r="T86" i="2"/>
  <c r="T82" i="2"/>
  <c r="T78" i="2"/>
  <c r="S114" i="2"/>
  <c r="T110" i="2"/>
  <c r="T106" i="2"/>
  <c r="T97" i="2"/>
  <c r="T93" i="2"/>
  <c r="T89" i="2"/>
  <c r="T85" i="2"/>
  <c r="T81" i="2"/>
  <c r="T77" i="2"/>
  <c r="T113" i="2"/>
  <c r="T109" i="2"/>
  <c r="T100" i="2"/>
  <c r="T96" i="2"/>
  <c r="T92" i="2"/>
  <c r="T88" i="2"/>
  <c r="T84" i="2"/>
  <c r="T80" i="2"/>
  <c r="T76" i="2"/>
  <c r="T112" i="2"/>
  <c r="T108" i="2"/>
  <c r="T99" i="2"/>
  <c r="T95" i="2"/>
  <c r="T91" i="2"/>
  <c r="T87" i="2"/>
  <c r="T83" i="2"/>
  <c r="T79" i="2"/>
  <c r="B69" i="14"/>
  <c r="C69" i="14"/>
  <c r="B70" i="14"/>
  <c r="C70" i="14"/>
  <c r="G70" i="14"/>
  <c r="F70" i="14"/>
  <c r="I70" i="11"/>
  <c r="H70" i="11"/>
  <c r="B69" i="11"/>
  <c r="C69" i="11"/>
  <c r="B70" i="11"/>
  <c r="C70" i="11"/>
  <c r="B5" i="17"/>
  <c r="B4" i="17"/>
  <c r="E5" i="17"/>
  <c r="E4" i="17"/>
  <c r="E3" i="17"/>
  <c r="A48" i="13" l="1"/>
  <c r="Y136" i="2"/>
  <c r="Z136" i="2"/>
  <c r="AA136" i="2"/>
  <c r="Y137" i="2"/>
  <c r="Z137" i="2"/>
  <c r="AA137" i="2"/>
  <c r="B68" i="11"/>
  <c r="C68" i="11"/>
  <c r="B68" i="14"/>
  <c r="C68" i="14"/>
  <c r="Y135" i="2" l="1"/>
  <c r="AA135" i="2"/>
  <c r="Z135" i="2" l="1"/>
  <c r="C67" i="14" l="1"/>
  <c r="B67" i="14"/>
  <c r="C66" i="14"/>
  <c r="B66" i="14"/>
  <c r="C65" i="14"/>
  <c r="B65" i="14"/>
  <c r="C64" i="14"/>
  <c r="B64" i="14"/>
  <c r="C63" i="14"/>
  <c r="B63" i="14"/>
  <c r="C62" i="14"/>
  <c r="B62" i="14"/>
  <c r="C61" i="14"/>
  <c r="B61" i="14"/>
  <c r="C60" i="14"/>
  <c r="B60" i="14"/>
  <c r="C59" i="14"/>
  <c r="B59" i="14"/>
  <c r="C58" i="14"/>
  <c r="B58" i="14"/>
  <c r="C57" i="14"/>
  <c r="B57" i="14"/>
  <c r="C56" i="14"/>
  <c r="B56" i="14"/>
  <c r="C55" i="14"/>
  <c r="B55" i="14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C6" i="14"/>
  <c r="B6" i="14"/>
  <c r="C5" i="14"/>
  <c r="B5" i="14"/>
  <c r="C4" i="14"/>
  <c r="B4" i="14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AL8" i="6"/>
  <c r="AK8" i="6"/>
  <c r="AJ8" i="6"/>
  <c r="AI8" i="6"/>
  <c r="AH8" i="6"/>
  <c r="AG8" i="6"/>
  <c r="AL7" i="6"/>
  <c r="AK7" i="6"/>
  <c r="AJ7" i="6"/>
  <c r="AI7" i="6"/>
  <c r="AH7" i="6"/>
  <c r="AG7" i="6"/>
  <c r="AL6" i="6"/>
  <c r="AK6" i="6"/>
  <c r="AJ6" i="6"/>
  <c r="AI6" i="6"/>
  <c r="AH6" i="6"/>
  <c r="AG6" i="6"/>
  <c r="AL5" i="6"/>
  <c r="AK5" i="6"/>
  <c r="AJ5" i="6"/>
  <c r="AI5" i="6"/>
  <c r="AH5" i="6"/>
  <c r="AL13" i="6"/>
  <c r="AK13" i="6"/>
  <c r="AJ13" i="6"/>
  <c r="AI13" i="6"/>
  <c r="AH13" i="6"/>
  <c r="AG13" i="6"/>
  <c r="AL12" i="6"/>
  <c r="AK12" i="6"/>
  <c r="AJ12" i="6"/>
  <c r="AI12" i="6"/>
  <c r="AH12" i="6"/>
  <c r="AG12" i="6"/>
  <c r="AL11" i="6"/>
  <c r="AK11" i="6"/>
  <c r="AJ11" i="6"/>
  <c r="AI11" i="6"/>
  <c r="AH11" i="6"/>
  <c r="AG11" i="6"/>
  <c r="AL10" i="6"/>
  <c r="AK10" i="6"/>
  <c r="AJ10" i="6"/>
  <c r="AI10" i="6"/>
  <c r="AH10" i="6"/>
  <c r="AL18" i="6"/>
  <c r="AK18" i="6"/>
  <c r="AJ18" i="6"/>
  <c r="AI18" i="6"/>
  <c r="AH18" i="6"/>
  <c r="AG18" i="6"/>
  <c r="AL17" i="6"/>
  <c r="AK17" i="6"/>
  <c r="AJ17" i="6"/>
  <c r="AI17" i="6"/>
  <c r="AH17" i="6"/>
  <c r="AG17" i="6"/>
  <c r="AL16" i="6"/>
  <c r="AK16" i="6"/>
  <c r="AJ16" i="6"/>
  <c r="AI16" i="6"/>
  <c r="AH16" i="6"/>
  <c r="AG16" i="6"/>
  <c r="AL15" i="6"/>
  <c r="AK15" i="6"/>
  <c r="AJ15" i="6"/>
  <c r="AI15" i="6"/>
  <c r="AH15" i="6"/>
  <c r="AG15" i="6"/>
  <c r="AG10" i="6"/>
  <c r="AG5" i="6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D114" i="13" l="1"/>
  <c r="E114" i="13"/>
  <c r="E71" i="13"/>
  <c r="D71" i="13"/>
  <c r="E113" i="13"/>
  <c r="D113" i="13"/>
  <c r="D127" i="13"/>
  <c r="D125" i="13"/>
  <c r="D117" i="13"/>
  <c r="D118" i="13"/>
  <c r="D121" i="13"/>
  <c r="D87" i="13"/>
  <c r="D122" i="13"/>
  <c r="D128" i="13"/>
  <c r="D115" i="13"/>
  <c r="D119" i="13"/>
  <c r="D123" i="13"/>
  <c r="D89" i="13"/>
  <c r="D116" i="13"/>
  <c r="D54" i="13"/>
  <c r="D129" i="13"/>
  <c r="D88" i="13"/>
  <c r="D120" i="13"/>
  <c r="D126" i="13"/>
  <c r="D130" i="13"/>
  <c r="D131" i="13"/>
  <c r="D124" i="13"/>
  <c r="E126" i="13"/>
  <c r="E130" i="13"/>
  <c r="E131" i="13"/>
  <c r="E127" i="13"/>
  <c r="E125" i="13"/>
  <c r="E118" i="13"/>
  <c r="E124" i="13"/>
  <c r="E54" i="13"/>
  <c r="E89" i="13"/>
  <c r="E117" i="13"/>
  <c r="E87" i="13"/>
  <c r="E122" i="13"/>
  <c r="E128" i="13"/>
  <c r="E115" i="13"/>
  <c r="E119" i="13"/>
  <c r="E123" i="13"/>
  <c r="E116" i="13"/>
  <c r="E121" i="13"/>
  <c r="E129" i="13"/>
  <c r="E88" i="13"/>
  <c r="E120" i="13"/>
  <c r="D111" i="13"/>
  <c r="E111" i="13"/>
  <c r="M140" i="2"/>
  <c r="P140" i="2"/>
  <c r="O140" i="2"/>
  <c r="N140" i="2"/>
  <c r="P139" i="2"/>
  <c r="O139" i="2"/>
  <c r="N139" i="2"/>
  <c r="M139" i="2"/>
  <c r="N138" i="2"/>
  <c r="O138" i="2"/>
  <c r="P138" i="2"/>
  <c r="D63" i="13"/>
  <c r="E63" i="13"/>
  <c r="D64" i="13"/>
  <c r="E64" i="13"/>
  <c r="M138" i="2"/>
  <c r="O137" i="2"/>
  <c r="P137" i="2"/>
  <c r="P136" i="2"/>
  <c r="O136" i="2"/>
  <c r="O135" i="2"/>
  <c r="P135" i="2"/>
  <c r="N137" i="2"/>
  <c r="M137" i="2"/>
  <c r="N136" i="2"/>
  <c r="M136" i="2"/>
  <c r="M135" i="2"/>
  <c r="N135" i="2"/>
  <c r="D48" i="13"/>
  <c r="E48" i="13"/>
  <c r="U134" i="2"/>
  <c r="AB138" i="2" l="1"/>
  <c r="O134" i="2"/>
  <c r="P134" i="2"/>
  <c r="M134" i="2"/>
  <c r="N134" i="2"/>
  <c r="AB135" i="2"/>
  <c r="AB136" i="2"/>
  <c r="AB137" i="2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F15" i="14"/>
  <c r="G14" i="14"/>
  <c r="F14" i="14"/>
  <c r="G13" i="14"/>
  <c r="F13" i="14"/>
  <c r="G12" i="14"/>
  <c r="F12" i="14"/>
  <c r="G11" i="14"/>
  <c r="F11" i="14"/>
  <c r="G10" i="14"/>
  <c r="F10" i="14"/>
  <c r="G9" i="14"/>
  <c r="F9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6" i="14"/>
  <c r="D6" i="14"/>
  <c r="L16" i="14" l="1"/>
  <c r="K16" i="14"/>
  <c r="J16" i="14"/>
  <c r="N16" i="14"/>
  <c r="Q16" i="14"/>
  <c r="R16" i="14"/>
  <c r="P16" i="14"/>
  <c r="O16" i="14"/>
  <c r="M16" i="14"/>
  <c r="M17" i="14"/>
  <c r="J17" i="14"/>
  <c r="O17" i="14"/>
  <c r="L17" i="14"/>
  <c r="K17" i="14"/>
  <c r="R17" i="14"/>
  <c r="Q17" i="14"/>
  <c r="P17" i="14"/>
  <c r="N17" i="14"/>
  <c r="O12" i="14"/>
  <c r="R11" i="14"/>
  <c r="N12" i="14"/>
  <c r="L11" i="14"/>
  <c r="J12" i="14"/>
  <c r="L12" i="14"/>
  <c r="K11" i="14"/>
  <c r="J11" i="14"/>
  <c r="M12" i="14"/>
  <c r="Q11" i="14"/>
  <c r="K12" i="14"/>
  <c r="P11" i="14"/>
  <c r="O11" i="14"/>
  <c r="Q12" i="14"/>
  <c r="P12" i="14"/>
  <c r="M11" i="14"/>
  <c r="N11" i="14"/>
  <c r="R12" i="14"/>
  <c r="R13" i="14"/>
  <c r="L13" i="14"/>
  <c r="K13" i="14"/>
  <c r="N13" i="14"/>
  <c r="J13" i="14"/>
  <c r="Q13" i="14"/>
  <c r="O13" i="14"/>
  <c r="P13" i="14"/>
  <c r="M13" i="14"/>
  <c r="L14" i="14"/>
  <c r="K14" i="14"/>
  <c r="R14" i="14"/>
  <c r="O14" i="14"/>
  <c r="J14" i="14"/>
  <c r="Q14" i="14"/>
  <c r="P14" i="14"/>
  <c r="M14" i="14"/>
  <c r="N14" i="14"/>
  <c r="M18" i="14"/>
  <c r="L18" i="14"/>
  <c r="K18" i="14"/>
  <c r="R18" i="14"/>
  <c r="Q18" i="14"/>
  <c r="J18" i="14"/>
  <c r="P18" i="14"/>
  <c r="O18" i="14"/>
  <c r="N18" i="14"/>
  <c r="O15" i="14"/>
  <c r="M15" i="14"/>
  <c r="J15" i="14"/>
  <c r="K15" i="14"/>
  <c r="L15" i="14"/>
  <c r="R15" i="14"/>
  <c r="P15" i="14"/>
  <c r="N15" i="14"/>
  <c r="Q15" i="14"/>
  <c r="Q20" i="14"/>
  <c r="J20" i="14"/>
  <c r="P20" i="14"/>
  <c r="O20" i="14"/>
  <c r="L20" i="14"/>
  <c r="N20" i="14"/>
  <c r="M20" i="14"/>
  <c r="K20" i="14"/>
  <c r="R20" i="14"/>
  <c r="K9" i="14"/>
  <c r="R10" i="14"/>
  <c r="J9" i="14"/>
  <c r="P10" i="14"/>
  <c r="N10" i="14"/>
  <c r="Q9" i="14"/>
  <c r="J10" i="14"/>
  <c r="N9" i="14"/>
  <c r="Q10" i="14"/>
  <c r="O9" i="14"/>
  <c r="P9" i="14"/>
  <c r="O10" i="14"/>
  <c r="L9" i="14"/>
  <c r="M10" i="14"/>
  <c r="M9" i="14"/>
  <c r="L10" i="14"/>
  <c r="R9" i="14"/>
  <c r="K10" i="14"/>
  <c r="P19" i="14"/>
  <c r="O19" i="14"/>
  <c r="J19" i="14"/>
  <c r="N19" i="14"/>
  <c r="M19" i="14"/>
  <c r="K19" i="14"/>
  <c r="L19" i="14"/>
  <c r="Q19" i="14"/>
  <c r="R19" i="14"/>
  <c r="J8" i="14"/>
  <c r="M8" i="14"/>
  <c r="R8" i="14"/>
  <c r="N8" i="14"/>
  <c r="Q8" i="14"/>
  <c r="L8" i="14"/>
  <c r="O8" i="14"/>
  <c r="K8" i="14"/>
  <c r="P8" i="14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Z114" i="2"/>
  <c r="AA114" i="2"/>
  <c r="Z115" i="2"/>
  <c r="AA115" i="2"/>
  <c r="Z116" i="2"/>
  <c r="AA116" i="2"/>
  <c r="Z117" i="2"/>
  <c r="AA117" i="2"/>
  <c r="Z118" i="2"/>
  <c r="AA118" i="2"/>
  <c r="Z119" i="2"/>
  <c r="AA119" i="2"/>
  <c r="Z120" i="2"/>
  <c r="AA120" i="2"/>
  <c r="Z121" i="2"/>
  <c r="AA121" i="2"/>
  <c r="Z122" i="2"/>
  <c r="AA122" i="2"/>
  <c r="Z123" i="2"/>
  <c r="AA123" i="2"/>
  <c r="Z124" i="2"/>
  <c r="AA124" i="2"/>
  <c r="Z125" i="2"/>
  <c r="AA125" i="2"/>
  <c r="Z126" i="2"/>
  <c r="AA126" i="2"/>
  <c r="Z127" i="2"/>
  <c r="AA127" i="2"/>
  <c r="Z128" i="2"/>
  <c r="AA128" i="2"/>
  <c r="Z129" i="2"/>
  <c r="AA129" i="2"/>
  <c r="Z130" i="2"/>
  <c r="AA130" i="2"/>
  <c r="Z131" i="2"/>
  <c r="AA131" i="2"/>
  <c r="Z132" i="2"/>
  <c r="AA132" i="2"/>
  <c r="Z133" i="2"/>
  <c r="AA133" i="2"/>
  <c r="Z134" i="2"/>
  <c r="AA134" i="2"/>
  <c r="Z76" i="2"/>
  <c r="AA76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71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62" i="2"/>
  <c r="Y63" i="2"/>
  <c r="Y64" i="2"/>
  <c r="Y65" i="2"/>
  <c r="Y66" i="2"/>
  <c r="Y67" i="2"/>
  <c r="Y68" i="2"/>
  <c r="Y69" i="2"/>
  <c r="Y70" i="2"/>
  <c r="Y4" i="2"/>
  <c r="S9" i="14" l="1"/>
  <c r="I9" i="14" s="1"/>
  <c r="S12" i="14"/>
  <c r="I12" i="14" s="1"/>
  <c r="S20" i="14"/>
  <c r="I20" i="14" s="1"/>
  <c r="S15" i="14"/>
  <c r="I15" i="14" s="1"/>
  <c r="S18" i="14"/>
  <c r="I18" i="14" s="1"/>
  <c r="S10" i="14"/>
  <c r="I10" i="14" s="1"/>
  <c r="S17" i="14"/>
  <c r="I17" i="14" s="1"/>
  <c r="S14" i="14"/>
  <c r="I14" i="14" s="1"/>
  <c r="S11" i="14"/>
  <c r="I11" i="14" s="1"/>
  <c r="S16" i="14"/>
  <c r="I16" i="14" s="1"/>
  <c r="S19" i="14"/>
  <c r="I19" i="14" s="1"/>
  <c r="S13" i="14"/>
  <c r="I13" i="14" s="1"/>
  <c r="S8" i="14"/>
  <c r="I8" i="14" s="1"/>
  <c r="A1" i="3"/>
  <c r="AB134" i="2" l="1"/>
  <c r="A110" i="13"/>
  <c r="A86" i="13"/>
  <c r="A25" i="13"/>
  <c r="A11" i="13"/>
  <c r="A28" i="13"/>
  <c r="A57" i="13"/>
  <c r="A94" i="13"/>
  <c r="A46" i="13"/>
  <c r="A101" i="13"/>
  <c r="A65" i="13"/>
  <c r="A60" i="13"/>
  <c r="A27" i="13"/>
  <c r="A56" i="13"/>
  <c r="A16" i="13"/>
  <c r="A33" i="13"/>
  <c r="A85" i="13"/>
  <c r="A17" i="13"/>
  <c r="A31" i="13"/>
  <c r="A38" i="13"/>
  <c r="A72" i="13"/>
  <c r="A3" i="13"/>
  <c r="A43" i="13"/>
  <c r="A34" i="13"/>
  <c r="A91" i="13"/>
  <c r="A74" i="13"/>
  <c r="A45" i="13"/>
  <c r="A15" i="13"/>
  <c r="A70" i="13"/>
  <c r="A69" i="13"/>
  <c r="A52" i="13"/>
  <c r="A55" i="13"/>
  <c r="A80" i="13"/>
  <c r="A39" i="13"/>
  <c r="A78" i="13"/>
  <c r="A103" i="13"/>
  <c r="A20" i="13"/>
  <c r="A105" i="13"/>
  <c r="A83" i="13"/>
  <c r="A18" i="13"/>
  <c r="A102" i="13"/>
  <c r="A50" i="13"/>
  <c r="A42" i="13"/>
  <c r="A95" i="13"/>
  <c r="A67" i="13"/>
  <c r="A62" i="13"/>
  <c r="A93" i="13"/>
  <c r="A100" i="13"/>
  <c r="A7" i="13"/>
  <c r="A26" i="13"/>
  <c r="A51" i="13"/>
  <c r="A82" i="13"/>
  <c r="A8" i="13"/>
  <c r="A59" i="13"/>
  <c r="A9" i="13"/>
  <c r="A41" i="13"/>
  <c r="A24" i="13"/>
  <c r="A106" i="13"/>
  <c r="A53" i="13"/>
  <c r="A92" i="13"/>
  <c r="A99" i="13"/>
  <c r="A37" i="13"/>
  <c r="A23" i="13"/>
  <c r="A47" i="13"/>
  <c r="A58" i="13"/>
  <c r="A77" i="13"/>
  <c r="A40" i="13"/>
  <c r="A108" i="13"/>
  <c r="A35" i="13"/>
  <c r="A84" i="13"/>
  <c r="A112" i="13"/>
  <c r="A49" i="13"/>
  <c r="A61" i="13"/>
  <c r="A109" i="13"/>
  <c r="A66" i="13"/>
  <c r="A73" i="13"/>
  <c r="A12" i="13"/>
  <c r="A32" i="13"/>
  <c r="A90" i="13"/>
  <c r="A98" i="13"/>
  <c r="A107" i="13"/>
  <c r="A29" i="13"/>
  <c r="A19" i="13"/>
  <c r="A81" i="13"/>
  <c r="A75" i="13"/>
  <c r="A13" i="13"/>
  <c r="A5" i="13"/>
  <c r="A44" i="13"/>
  <c r="A96" i="13"/>
  <c r="A4" i="13"/>
  <c r="A104" i="13"/>
  <c r="A79" i="13"/>
  <c r="A14" i="13"/>
  <c r="A76" i="13"/>
  <c r="A36" i="13"/>
  <c r="A30" i="13"/>
  <c r="A21" i="13"/>
  <c r="A22" i="13"/>
  <c r="A10" i="13"/>
  <c r="A6" i="13"/>
  <c r="A68" i="13"/>
  <c r="A97" i="13"/>
  <c r="H10" i="11"/>
  <c r="I10" i="11"/>
  <c r="H11" i="11"/>
  <c r="I11" i="11"/>
  <c r="H12" i="11"/>
  <c r="I12" i="11"/>
  <c r="H13" i="11"/>
  <c r="I13" i="11"/>
  <c r="H14" i="11"/>
  <c r="I14" i="11"/>
  <c r="H15" i="11"/>
  <c r="I15" i="11"/>
  <c r="H16" i="11"/>
  <c r="I16" i="11"/>
  <c r="H17" i="11"/>
  <c r="I17" i="11"/>
  <c r="H18" i="11"/>
  <c r="I18" i="11"/>
  <c r="H19" i="11"/>
  <c r="I19" i="11"/>
  <c r="H20" i="11"/>
  <c r="I20" i="11"/>
  <c r="H21" i="11"/>
  <c r="I21" i="11"/>
  <c r="H22" i="11"/>
  <c r="I22" i="11"/>
  <c r="H23" i="11"/>
  <c r="I23" i="11"/>
  <c r="H24" i="11"/>
  <c r="I24" i="11"/>
  <c r="H25" i="11"/>
  <c r="I25" i="11"/>
  <c r="H26" i="11"/>
  <c r="I26" i="11"/>
  <c r="H27" i="11"/>
  <c r="I27" i="11"/>
  <c r="H28" i="11"/>
  <c r="I28" i="11"/>
  <c r="H29" i="11"/>
  <c r="I29" i="11"/>
  <c r="H30" i="11"/>
  <c r="I30" i="11"/>
  <c r="H31" i="11"/>
  <c r="I31" i="11"/>
  <c r="H32" i="11"/>
  <c r="I32" i="11"/>
  <c r="H33" i="11"/>
  <c r="I33" i="11"/>
  <c r="H34" i="11"/>
  <c r="I34" i="11"/>
  <c r="H35" i="11"/>
  <c r="I35" i="11"/>
  <c r="H36" i="11"/>
  <c r="I36" i="11"/>
  <c r="H37" i="11"/>
  <c r="I37" i="11"/>
  <c r="H38" i="11"/>
  <c r="I38" i="11"/>
  <c r="H39" i="11"/>
  <c r="I39" i="11"/>
  <c r="H40" i="11"/>
  <c r="I40" i="11"/>
  <c r="H41" i="11"/>
  <c r="I41" i="11"/>
  <c r="H42" i="11"/>
  <c r="I42" i="11"/>
  <c r="H43" i="11"/>
  <c r="I43" i="11"/>
  <c r="H44" i="11"/>
  <c r="I44" i="11"/>
  <c r="H45" i="11"/>
  <c r="I45" i="11"/>
  <c r="H46" i="11"/>
  <c r="I46" i="11"/>
  <c r="H47" i="11"/>
  <c r="I47" i="11"/>
  <c r="H9" i="11"/>
  <c r="I9" i="11"/>
  <c r="F6" i="11"/>
  <c r="G6" i="11"/>
  <c r="F8" i="11"/>
  <c r="G8" i="11"/>
  <c r="F9" i="11"/>
  <c r="G9" i="11"/>
  <c r="F10" i="11"/>
  <c r="G10" i="11"/>
  <c r="F11" i="11"/>
  <c r="G11" i="11"/>
  <c r="F12" i="11"/>
  <c r="G12" i="11"/>
  <c r="F13" i="11"/>
  <c r="G13" i="11"/>
  <c r="F14" i="11"/>
  <c r="G14" i="11"/>
  <c r="F15" i="11"/>
  <c r="G15" i="11"/>
  <c r="F16" i="11"/>
  <c r="G16" i="11"/>
  <c r="F17" i="11"/>
  <c r="G17" i="11"/>
  <c r="F18" i="11"/>
  <c r="G18" i="11"/>
  <c r="F19" i="11"/>
  <c r="G19" i="11"/>
  <c r="F20" i="11"/>
  <c r="G20" i="11"/>
  <c r="G16" i="5"/>
  <c r="J71" i="13" l="1"/>
  <c r="J114" i="13"/>
  <c r="I71" i="13"/>
  <c r="I114" i="13"/>
  <c r="J113" i="13"/>
  <c r="I113" i="13"/>
  <c r="J124" i="13"/>
  <c r="J54" i="13"/>
  <c r="J89" i="13"/>
  <c r="J87" i="13"/>
  <c r="J122" i="13"/>
  <c r="J128" i="13"/>
  <c r="J123" i="13"/>
  <c r="J116" i="13"/>
  <c r="J129" i="13"/>
  <c r="J88" i="13"/>
  <c r="J120" i="13"/>
  <c r="J126" i="13"/>
  <c r="J130" i="13"/>
  <c r="J131" i="13"/>
  <c r="J127" i="13"/>
  <c r="J125" i="13"/>
  <c r="J115" i="13"/>
  <c r="J117" i="13"/>
  <c r="J118" i="13"/>
  <c r="J121" i="13"/>
  <c r="J119" i="13"/>
  <c r="I87" i="13"/>
  <c r="I122" i="13"/>
  <c r="I128" i="13"/>
  <c r="I116" i="13"/>
  <c r="I115" i="13"/>
  <c r="I119" i="13"/>
  <c r="I123" i="13"/>
  <c r="I129" i="13"/>
  <c r="I88" i="13"/>
  <c r="I120" i="13"/>
  <c r="I126" i="13"/>
  <c r="I130" i="13"/>
  <c r="I131" i="13"/>
  <c r="I127" i="13"/>
  <c r="I125" i="13"/>
  <c r="I117" i="13"/>
  <c r="I118" i="13"/>
  <c r="I121" i="13"/>
  <c r="I124" i="13"/>
  <c r="I54" i="13"/>
  <c r="I89" i="13"/>
  <c r="J111" i="13"/>
  <c r="I111" i="13"/>
  <c r="J63" i="13"/>
  <c r="I63" i="13"/>
  <c r="J64" i="13"/>
  <c r="I64" i="13"/>
  <c r="J48" i="13"/>
  <c r="I48" i="13"/>
  <c r="G17" i="5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E21" i="14"/>
  <c r="D27" i="14"/>
  <c r="D21" i="14"/>
  <c r="E34" i="14"/>
  <c r="D36" i="14"/>
  <c r="G28" i="11"/>
  <c r="F28" i="11"/>
  <c r="G41" i="11"/>
  <c r="G25" i="11"/>
  <c r="G21" i="11"/>
  <c r="F31" i="11"/>
  <c r="F23" i="11"/>
  <c r="F21" i="11"/>
  <c r="J20" i="13"/>
  <c r="I32" i="13"/>
  <c r="E69" i="13"/>
  <c r="D79" i="13"/>
  <c r="J84" i="13"/>
  <c r="E66" i="13"/>
  <c r="J61" i="13"/>
  <c r="J46" i="13"/>
  <c r="E98" i="13"/>
  <c r="D100" i="13"/>
  <c r="J28" i="13"/>
  <c r="E19" i="13"/>
  <c r="E44" i="13"/>
  <c r="J7" i="13"/>
  <c r="J18" i="13"/>
  <c r="E100" i="13"/>
  <c r="E51" i="13"/>
  <c r="D39" i="13"/>
  <c r="D86" i="13"/>
  <c r="I97" i="13"/>
  <c r="I27" i="13"/>
  <c r="I77" i="13"/>
  <c r="J103" i="13"/>
  <c r="E34" i="13"/>
  <c r="J110" i="13"/>
  <c r="D98" i="13"/>
  <c r="J55" i="13"/>
  <c r="E38" i="13"/>
  <c r="J62" i="13"/>
  <c r="E53" i="13"/>
  <c r="I109" i="13"/>
  <c r="J97" i="13"/>
  <c r="J10" i="13"/>
  <c r="J36" i="13"/>
  <c r="J104" i="13"/>
  <c r="J5" i="13"/>
  <c r="J19" i="13"/>
  <c r="J90" i="13"/>
  <c r="J66" i="13"/>
  <c r="J112" i="13"/>
  <c r="J40" i="13"/>
  <c r="J23" i="13"/>
  <c r="J53" i="13"/>
  <c r="J9" i="13"/>
  <c r="J51" i="13"/>
  <c r="J93" i="13"/>
  <c r="J25" i="13"/>
  <c r="J94" i="13"/>
  <c r="J60" i="13"/>
  <c r="J33" i="13"/>
  <c r="J38" i="13"/>
  <c r="J34" i="13"/>
  <c r="J52" i="13"/>
  <c r="J78" i="13"/>
  <c r="J83" i="13"/>
  <c r="J6" i="13"/>
  <c r="J30" i="13"/>
  <c r="J79" i="13"/>
  <c r="J44" i="13"/>
  <c r="J81" i="13"/>
  <c r="J98" i="13"/>
  <c r="J73" i="13"/>
  <c r="J49" i="13"/>
  <c r="J108" i="13"/>
  <c r="J47" i="13"/>
  <c r="J92" i="13"/>
  <c r="J41" i="13"/>
  <c r="J82" i="13"/>
  <c r="J100" i="13"/>
  <c r="J86" i="13"/>
  <c r="J57" i="13"/>
  <c r="J65" i="13"/>
  <c r="J16" i="13"/>
  <c r="J31" i="13"/>
  <c r="J43" i="13"/>
  <c r="J45" i="13"/>
  <c r="J69" i="13"/>
  <c r="J39" i="13"/>
  <c r="J105" i="13"/>
  <c r="J102" i="13"/>
  <c r="J67" i="13"/>
  <c r="D67" i="13"/>
  <c r="I55" i="13"/>
  <c r="J15" i="13"/>
  <c r="J74" i="13"/>
  <c r="D43" i="13"/>
  <c r="E31" i="13"/>
  <c r="E33" i="13"/>
  <c r="I62" i="13"/>
  <c r="J26" i="13"/>
  <c r="J8" i="13"/>
  <c r="D41" i="13"/>
  <c r="E92" i="13"/>
  <c r="E23" i="13"/>
  <c r="J29" i="13"/>
  <c r="J75" i="13"/>
  <c r="D44" i="13"/>
  <c r="E79" i="13"/>
  <c r="E36" i="13"/>
  <c r="D69" i="13"/>
  <c r="I46" i="13"/>
  <c r="E82" i="13"/>
  <c r="I84" i="13"/>
  <c r="E5" i="13"/>
  <c r="E43" i="13"/>
  <c r="E41" i="13"/>
  <c r="J107" i="13"/>
  <c r="I10" i="13"/>
  <c r="I36" i="13"/>
  <c r="I104" i="13"/>
  <c r="I5" i="13"/>
  <c r="I19" i="13"/>
  <c r="I90" i="13"/>
  <c r="I66" i="13"/>
  <c r="I112" i="13"/>
  <c r="I40" i="13"/>
  <c r="I23" i="13"/>
  <c r="I53" i="13"/>
  <c r="I9" i="13"/>
  <c r="I51" i="13"/>
  <c r="I93" i="13"/>
  <c r="I25" i="13"/>
  <c r="I94" i="13"/>
  <c r="I60" i="13"/>
  <c r="I33" i="13"/>
  <c r="I38" i="13"/>
  <c r="I34" i="13"/>
  <c r="I52" i="13"/>
  <c r="I78" i="13"/>
  <c r="I83" i="13"/>
  <c r="I50" i="13"/>
  <c r="I6" i="13"/>
  <c r="I30" i="13"/>
  <c r="I79" i="13"/>
  <c r="I44" i="13"/>
  <c r="I81" i="13"/>
  <c r="I98" i="13"/>
  <c r="I73" i="13"/>
  <c r="I49" i="13"/>
  <c r="I108" i="13"/>
  <c r="I47" i="13"/>
  <c r="I92" i="13"/>
  <c r="I41" i="13"/>
  <c r="I82" i="13"/>
  <c r="I100" i="13"/>
  <c r="I86" i="13"/>
  <c r="I57" i="13"/>
  <c r="I65" i="13"/>
  <c r="I16" i="13"/>
  <c r="I31" i="13"/>
  <c r="I43" i="13"/>
  <c r="I45" i="13"/>
  <c r="I69" i="13"/>
  <c r="I39" i="13"/>
  <c r="I105" i="13"/>
  <c r="I102" i="13"/>
  <c r="I67" i="13"/>
  <c r="I68" i="13"/>
  <c r="I21" i="13"/>
  <c r="I14" i="13"/>
  <c r="I96" i="13"/>
  <c r="I75" i="13"/>
  <c r="I107" i="13"/>
  <c r="I12" i="13"/>
  <c r="I61" i="13"/>
  <c r="I35" i="13"/>
  <c r="I58" i="13"/>
  <c r="I99" i="13"/>
  <c r="I24" i="13"/>
  <c r="I8" i="13"/>
  <c r="I7" i="13"/>
  <c r="I110" i="13"/>
  <c r="I28" i="13"/>
  <c r="I101" i="13"/>
  <c r="I56" i="13"/>
  <c r="I17" i="13"/>
  <c r="I3" i="13"/>
  <c r="I74" i="13"/>
  <c r="I70" i="13"/>
  <c r="I80" i="13"/>
  <c r="I20" i="13"/>
  <c r="I95" i="13"/>
  <c r="J95" i="13"/>
  <c r="E50" i="13"/>
  <c r="I15" i="13"/>
  <c r="J91" i="13"/>
  <c r="J3" i="13"/>
  <c r="D31" i="13"/>
  <c r="E16" i="13"/>
  <c r="E60" i="13"/>
  <c r="I26" i="13"/>
  <c r="J59" i="13"/>
  <c r="J24" i="13"/>
  <c r="D92" i="13"/>
  <c r="E47" i="13"/>
  <c r="E40" i="13"/>
  <c r="I29" i="13"/>
  <c r="J13" i="13"/>
  <c r="J96" i="13"/>
  <c r="E30" i="13"/>
  <c r="E10" i="13"/>
  <c r="J50" i="13"/>
  <c r="E45" i="13"/>
  <c r="E9" i="13"/>
  <c r="E81" i="13"/>
  <c r="D97" i="13"/>
  <c r="D45" i="13"/>
  <c r="D82" i="13"/>
  <c r="J32" i="13"/>
  <c r="E104" i="13"/>
  <c r="D68" i="13"/>
  <c r="D21" i="13"/>
  <c r="D14" i="13"/>
  <c r="D96" i="13"/>
  <c r="D75" i="13"/>
  <c r="D107" i="13"/>
  <c r="D12" i="13"/>
  <c r="D61" i="13"/>
  <c r="D35" i="13"/>
  <c r="D58" i="13"/>
  <c r="D99" i="13"/>
  <c r="D24" i="13"/>
  <c r="D8" i="13"/>
  <c r="D7" i="13"/>
  <c r="D110" i="13"/>
  <c r="D28" i="13"/>
  <c r="D101" i="13"/>
  <c r="D56" i="13"/>
  <c r="D17" i="13"/>
  <c r="D3" i="13"/>
  <c r="D74" i="13"/>
  <c r="D70" i="13"/>
  <c r="D80" i="13"/>
  <c r="D20" i="13"/>
  <c r="D95" i="13"/>
  <c r="D22" i="13"/>
  <c r="D76" i="13"/>
  <c r="D4" i="13"/>
  <c r="D13" i="13"/>
  <c r="D29" i="13"/>
  <c r="D32" i="13"/>
  <c r="D109" i="13"/>
  <c r="D84" i="13"/>
  <c r="D77" i="13"/>
  <c r="D37" i="13"/>
  <c r="D106" i="13"/>
  <c r="D59" i="13"/>
  <c r="D26" i="13"/>
  <c r="D62" i="13"/>
  <c r="D11" i="13"/>
  <c r="D46" i="13"/>
  <c r="D27" i="13"/>
  <c r="D85" i="13"/>
  <c r="D72" i="13"/>
  <c r="D91" i="13"/>
  <c r="D15" i="13"/>
  <c r="D55" i="13"/>
  <c r="D103" i="13"/>
  <c r="D18" i="13"/>
  <c r="D42" i="13"/>
  <c r="D10" i="13"/>
  <c r="D36" i="13"/>
  <c r="D104" i="13"/>
  <c r="D5" i="13"/>
  <c r="D19" i="13"/>
  <c r="D90" i="13"/>
  <c r="D66" i="13"/>
  <c r="D112" i="13"/>
  <c r="D40" i="13"/>
  <c r="D23" i="13"/>
  <c r="D53" i="13"/>
  <c r="D9" i="13"/>
  <c r="D51" i="13"/>
  <c r="D93" i="13"/>
  <c r="D25" i="13"/>
  <c r="D94" i="13"/>
  <c r="D60" i="13"/>
  <c r="D33" i="13"/>
  <c r="D38" i="13"/>
  <c r="D34" i="13"/>
  <c r="D52" i="13"/>
  <c r="D78" i="13"/>
  <c r="D83" i="13"/>
  <c r="D50" i="13"/>
  <c r="E95" i="13"/>
  <c r="E102" i="13"/>
  <c r="E83" i="13"/>
  <c r="I91" i="13"/>
  <c r="J72" i="13"/>
  <c r="J17" i="13"/>
  <c r="D16" i="13"/>
  <c r="E65" i="13"/>
  <c r="E94" i="13"/>
  <c r="I59" i="13"/>
  <c r="J106" i="13"/>
  <c r="J99" i="13"/>
  <c r="D47" i="13"/>
  <c r="E108" i="13"/>
  <c r="E112" i="13"/>
  <c r="I13" i="13"/>
  <c r="J4" i="13"/>
  <c r="J14" i="13"/>
  <c r="D30" i="13"/>
  <c r="E6" i="13"/>
  <c r="D73" i="13"/>
  <c r="I22" i="13"/>
  <c r="J80" i="13"/>
  <c r="J109" i="13"/>
  <c r="E67" i="13"/>
  <c r="J70" i="13"/>
  <c r="I11" i="13"/>
  <c r="J42" i="13"/>
  <c r="D102" i="13"/>
  <c r="E105" i="13"/>
  <c r="E78" i="13"/>
  <c r="I72" i="13"/>
  <c r="J85" i="13"/>
  <c r="J56" i="13"/>
  <c r="D65" i="13"/>
  <c r="E57" i="13"/>
  <c r="E25" i="13"/>
  <c r="I106" i="13"/>
  <c r="J37" i="13"/>
  <c r="J58" i="13"/>
  <c r="D108" i="13"/>
  <c r="E49" i="13"/>
  <c r="I4" i="13"/>
  <c r="J76" i="13"/>
  <c r="J21" i="13"/>
  <c r="D6" i="13"/>
  <c r="I18" i="13"/>
  <c r="J11" i="13"/>
  <c r="J12" i="13"/>
  <c r="I103" i="13"/>
  <c r="D81" i="13"/>
  <c r="E97" i="13"/>
  <c r="E68" i="13"/>
  <c r="E21" i="13"/>
  <c r="E14" i="13"/>
  <c r="E96" i="13"/>
  <c r="E75" i="13"/>
  <c r="E107" i="13"/>
  <c r="E12" i="13"/>
  <c r="E61" i="13"/>
  <c r="E35" i="13"/>
  <c r="E58" i="13"/>
  <c r="E99" i="13"/>
  <c r="E24" i="13"/>
  <c r="E8" i="13"/>
  <c r="E7" i="13"/>
  <c r="E110" i="13"/>
  <c r="E28" i="13"/>
  <c r="E101" i="13"/>
  <c r="E56" i="13"/>
  <c r="E17" i="13"/>
  <c r="E3" i="13"/>
  <c r="E74" i="13"/>
  <c r="E70" i="13"/>
  <c r="E80" i="13"/>
  <c r="E20" i="13"/>
  <c r="E22" i="13"/>
  <c r="E76" i="13"/>
  <c r="E4" i="13"/>
  <c r="E13" i="13"/>
  <c r="E29" i="13"/>
  <c r="E32" i="13"/>
  <c r="E109" i="13"/>
  <c r="E84" i="13"/>
  <c r="E77" i="13"/>
  <c r="E37" i="13"/>
  <c r="E106" i="13"/>
  <c r="E59" i="13"/>
  <c r="E26" i="13"/>
  <c r="E62" i="13"/>
  <c r="E11" i="13"/>
  <c r="E46" i="13"/>
  <c r="E27" i="13"/>
  <c r="E85" i="13"/>
  <c r="E72" i="13"/>
  <c r="E91" i="13"/>
  <c r="E15" i="13"/>
  <c r="E55" i="13"/>
  <c r="E103" i="13"/>
  <c r="E18" i="13"/>
  <c r="E42" i="13"/>
  <c r="I42" i="13"/>
  <c r="D105" i="13"/>
  <c r="E39" i="13"/>
  <c r="E52" i="13"/>
  <c r="I85" i="13"/>
  <c r="J27" i="13"/>
  <c r="J101" i="13"/>
  <c r="D57" i="13"/>
  <c r="E86" i="13"/>
  <c r="E93" i="13"/>
  <c r="I37" i="13"/>
  <c r="J77" i="13"/>
  <c r="J35" i="13"/>
  <c r="D49" i="13"/>
  <c r="E73" i="13"/>
  <c r="E90" i="13"/>
  <c r="I76" i="13"/>
  <c r="J22" i="13"/>
  <c r="J68" i="13"/>
  <c r="J52" i="3"/>
  <c r="I52" i="3"/>
  <c r="H52" i="3"/>
  <c r="G52" i="3"/>
  <c r="E52" i="3"/>
  <c r="D52" i="3"/>
  <c r="J58" i="3"/>
  <c r="I58" i="3"/>
  <c r="H58" i="3"/>
  <c r="G58" i="3"/>
  <c r="E58" i="3"/>
  <c r="D58" i="3"/>
  <c r="J59" i="3"/>
  <c r="I59" i="3"/>
  <c r="H59" i="3"/>
  <c r="G59" i="3"/>
  <c r="E59" i="3"/>
  <c r="D59" i="3"/>
  <c r="J57" i="3"/>
  <c r="I57" i="3"/>
  <c r="H57" i="3"/>
  <c r="G57" i="3"/>
  <c r="E57" i="3"/>
  <c r="D57" i="3"/>
  <c r="J56" i="3"/>
  <c r="I56" i="3"/>
  <c r="H56" i="3"/>
  <c r="G56" i="3"/>
  <c r="E56" i="3"/>
  <c r="D56" i="3"/>
  <c r="J55" i="3"/>
  <c r="I55" i="3"/>
  <c r="H55" i="3"/>
  <c r="G55" i="3"/>
  <c r="E55" i="3"/>
  <c r="D55" i="3"/>
  <c r="J46" i="3"/>
  <c r="I46" i="3"/>
  <c r="H46" i="3"/>
  <c r="G46" i="3"/>
  <c r="E46" i="3"/>
  <c r="D46" i="3"/>
  <c r="J54" i="3"/>
  <c r="I54" i="3"/>
  <c r="H54" i="3"/>
  <c r="G54" i="3"/>
  <c r="E54" i="3"/>
  <c r="D54" i="3"/>
  <c r="J53" i="3"/>
  <c r="I53" i="3"/>
  <c r="H53" i="3"/>
  <c r="G53" i="3"/>
  <c r="E53" i="3"/>
  <c r="D53" i="3"/>
  <c r="J32" i="3"/>
  <c r="I32" i="3"/>
  <c r="H32" i="3"/>
  <c r="G32" i="3"/>
  <c r="E32" i="3"/>
  <c r="D32" i="3"/>
  <c r="J45" i="3"/>
  <c r="I45" i="3"/>
  <c r="H45" i="3"/>
  <c r="G45" i="3"/>
  <c r="E45" i="3"/>
  <c r="D45" i="3"/>
  <c r="J41" i="3"/>
  <c r="I41" i="3"/>
  <c r="H41" i="3"/>
  <c r="G41" i="3"/>
  <c r="E41" i="3"/>
  <c r="D41" i="3"/>
  <c r="J44" i="3"/>
  <c r="I44" i="3"/>
  <c r="H44" i="3"/>
  <c r="G44" i="3"/>
  <c r="E44" i="3"/>
  <c r="D44" i="3"/>
  <c r="J43" i="3"/>
  <c r="I43" i="3"/>
  <c r="H43" i="3"/>
  <c r="G43" i="3"/>
  <c r="E43" i="3"/>
  <c r="D43" i="3"/>
  <c r="J33" i="3"/>
  <c r="I33" i="3"/>
  <c r="H33" i="3"/>
  <c r="G33" i="3"/>
  <c r="E33" i="3"/>
  <c r="D33" i="3"/>
  <c r="J48" i="3"/>
  <c r="I48" i="3"/>
  <c r="H48" i="3"/>
  <c r="G48" i="3"/>
  <c r="E48" i="3"/>
  <c r="D48" i="3"/>
  <c r="J49" i="3"/>
  <c r="I49" i="3"/>
  <c r="H49" i="3"/>
  <c r="G49" i="3"/>
  <c r="E49" i="3"/>
  <c r="D49" i="3"/>
  <c r="J47" i="3"/>
  <c r="I47" i="3"/>
  <c r="H47" i="3"/>
  <c r="G47" i="3"/>
  <c r="E47" i="3"/>
  <c r="D47" i="3"/>
  <c r="J38" i="3"/>
  <c r="I38" i="3"/>
  <c r="H38" i="3"/>
  <c r="G38" i="3"/>
  <c r="E38" i="3"/>
  <c r="D38" i="3"/>
  <c r="J40" i="3"/>
  <c r="I40" i="3"/>
  <c r="H40" i="3"/>
  <c r="G40" i="3"/>
  <c r="E40" i="3"/>
  <c r="D40" i="3"/>
  <c r="J39" i="3"/>
  <c r="I39" i="3"/>
  <c r="H39" i="3"/>
  <c r="G39" i="3"/>
  <c r="E39" i="3"/>
  <c r="D39" i="3"/>
  <c r="J34" i="3"/>
  <c r="I34" i="3"/>
  <c r="H34" i="3"/>
  <c r="G34" i="3"/>
  <c r="E34" i="3"/>
  <c r="D34" i="3"/>
  <c r="J51" i="3"/>
  <c r="I51" i="3"/>
  <c r="H51" i="3"/>
  <c r="G51" i="3"/>
  <c r="E51" i="3"/>
  <c r="D51" i="3"/>
  <c r="J50" i="3"/>
  <c r="I50" i="3"/>
  <c r="H50" i="3"/>
  <c r="G50" i="3"/>
  <c r="E50" i="3"/>
  <c r="D50" i="3"/>
  <c r="J36" i="3"/>
  <c r="I36" i="3"/>
  <c r="H36" i="3"/>
  <c r="G36" i="3"/>
  <c r="E36" i="3"/>
  <c r="D36" i="3"/>
  <c r="J42" i="3"/>
  <c r="I42" i="3"/>
  <c r="H42" i="3"/>
  <c r="G42" i="3"/>
  <c r="E42" i="3"/>
  <c r="D42" i="3"/>
  <c r="J35" i="3"/>
  <c r="I35" i="3"/>
  <c r="H35" i="3"/>
  <c r="G35" i="3"/>
  <c r="E35" i="3"/>
  <c r="D35" i="3"/>
  <c r="J31" i="3"/>
  <c r="I31" i="3"/>
  <c r="H31" i="3"/>
  <c r="G31" i="3"/>
  <c r="E31" i="3"/>
  <c r="D31" i="3"/>
  <c r="J37" i="3"/>
  <c r="I37" i="3"/>
  <c r="H37" i="3"/>
  <c r="G37" i="3"/>
  <c r="E37" i="3"/>
  <c r="D37" i="3"/>
  <c r="J30" i="3"/>
  <c r="I30" i="3"/>
  <c r="H30" i="3"/>
  <c r="G30" i="3"/>
  <c r="E30" i="3"/>
  <c r="D30" i="3"/>
  <c r="J29" i="3"/>
  <c r="I29" i="3"/>
  <c r="H29" i="3"/>
  <c r="G29" i="3"/>
  <c r="E29" i="3"/>
  <c r="D29" i="3"/>
  <c r="J23" i="3"/>
  <c r="I23" i="3"/>
  <c r="H23" i="3"/>
  <c r="G23" i="3"/>
  <c r="E23" i="3"/>
  <c r="D23" i="3"/>
  <c r="J21" i="3"/>
  <c r="I21" i="3"/>
  <c r="H21" i="3"/>
  <c r="G21" i="3"/>
  <c r="E21" i="3"/>
  <c r="D21" i="3"/>
  <c r="J28" i="3"/>
  <c r="I28" i="3"/>
  <c r="H28" i="3"/>
  <c r="G28" i="3"/>
  <c r="E28" i="3"/>
  <c r="D28" i="3"/>
  <c r="J20" i="3"/>
  <c r="I20" i="3"/>
  <c r="H20" i="3"/>
  <c r="G20" i="3"/>
  <c r="E20" i="3"/>
  <c r="D20" i="3"/>
  <c r="J19" i="3"/>
  <c r="I19" i="3"/>
  <c r="H19" i="3"/>
  <c r="G19" i="3"/>
  <c r="E19" i="3"/>
  <c r="D19" i="3"/>
  <c r="J26" i="3"/>
  <c r="I26" i="3"/>
  <c r="H26" i="3"/>
  <c r="G26" i="3"/>
  <c r="E26" i="3"/>
  <c r="D26" i="3"/>
  <c r="J22" i="3"/>
  <c r="I22" i="3"/>
  <c r="H22" i="3"/>
  <c r="G22" i="3"/>
  <c r="E22" i="3"/>
  <c r="D22" i="3"/>
  <c r="J25" i="3"/>
  <c r="I25" i="3"/>
  <c r="H25" i="3"/>
  <c r="G25" i="3"/>
  <c r="E25" i="3"/>
  <c r="D25" i="3"/>
  <c r="J27" i="3"/>
  <c r="I27" i="3"/>
  <c r="H27" i="3"/>
  <c r="G27" i="3"/>
  <c r="E27" i="3"/>
  <c r="D27" i="3"/>
  <c r="J24" i="3"/>
  <c r="I24" i="3"/>
  <c r="H24" i="3"/>
  <c r="G24" i="3"/>
  <c r="E24" i="3"/>
  <c r="D24" i="3"/>
  <c r="J18" i="3"/>
  <c r="I18" i="3"/>
  <c r="H18" i="3"/>
  <c r="G18" i="3"/>
  <c r="E18" i="3"/>
  <c r="D18" i="3"/>
  <c r="J17" i="3"/>
  <c r="I17" i="3"/>
  <c r="H17" i="3"/>
  <c r="G17" i="3"/>
  <c r="E17" i="3"/>
  <c r="D17" i="3"/>
  <c r="J14" i="3"/>
  <c r="I14" i="3"/>
  <c r="H14" i="3"/>
  <c r="G14" i="3"/>
  <c r="E14" i="3"/>
  <c r="D14" i="3"/>
  <c r="J15" i="3"/>
  <c r="I15" i="3"/>
  <c r="H15" i="3"/>
  <c r="G15" i="3"/>
  <c r="E15" i="3"/>
  <c r="D15" i="3"/>
  <c r="J12" i="3"/>
  <c r="I12" i="3"/>
  <c r="H12" i="3"/>
  <c r="G12" i="3"/>
  <c r="E12" i="3"/>
  <c r="D12" i="3"/>
  <c r="J13" i="3"/>
  <c r="I13" i="3"/>
  <c r="H13" i="3"/>
  <c r="G13" i="3"/>
  <c r="E13" i="3"/>
  <c r="D13" i="3"/>
  <c r="J16" i="3"/>
  <c r="I16" i="3"/>
  <c r="H16" i="3"/>
  <c r="G16" i="3"/>
  <c r="E16" i="3"/>
  <c r="D16" i="3"/>
  <c r="J11" i="3"/>
  <c r="I11" i="3"/>
  <c r="H11" i="3"/>
  <c r="G11" i="3"/>
  <c r="E11" i="3"/>
  <c r="D11" i="3"/>
  <c r="J9" i="3"/>
  <c r="I9" i="3"/>
  <c r="H9" i="3"/>
  <c r="G9" i="3"/>
  <c r="E9" i="3"/>
  <c r="D9" i="3"/>
  <c r="J6" i="3"/>
  <c r="I6" i="3"/>
  <c r="H6" i="3"/>
  <c r="G6" i="3"/>
  <c r="E6" i="3"/>
  <c r="D6" i="3"/>
  <c r="J10" i="3"/>
  <c r="I10" i="3"/>
  <c r="H10" i="3"/>
  <c r="G10" i="3"/>
  <c r="E10" i="3"/>
  <c r="D10" i="3"/>
  <c r="J8" i="3"/>
  <c r="I8" i="3"/>
  <c r="H8" i="3"/>
  <c r="G8" i="3"/>
  <c r="E8" i="3"/>
  <c r="D8" i="3"/>
  <c r="J7" i="3"/>
  <c r="I7" i="3"/>
  <c r="H7" i="3"/>
  <c r="G7" i="3"/>
  <c r="E7" i="3"/>
  <c r="D7" i="3"/>
  <c r="J5" i="3"/>
  <c r="I5" i="3"/>
  <c r="H5" i="3"/>
  <c r="G5" i="3"/>
  <c r="E5" i="3"/>
  <c r="D5" i="3"/>
  <c r="J3" i="3"/>
  <c r="I3" i="3"/>
  <c r="H3" i="3"/>
  <c r="G3" i="3"/>
  <c r="E3" i="3"/>
  <c r="D3" i="3"/>
  <c r="J4" i="3"/>
  <c r="I4" i="3"/>
  <c r="H4" i="3"/>
  <c r="G4" i="3"/>
  <c r="E4" i="3"/>
  <c r="D4" i="3"/>
  <c r="U133" i="2"/>
  <c r="AC34" i="3" l="1"/>
  <c r="AC47" i="3"/>
  <c r="AC43" i="3"/>
  <c r="AC32" i="3"/>
  <c r="AC55" i="3"/>
  <c r="AC7" i="3"/>
  <c r="AC9" i="3"/>
  <c r="AC12" i="3"/>
  <c r="AC18" i="3"/>
  <c r="AC22" i="3"/>
  <c r="AC28" i="3"/>
  <c r="AC30" i="3"/>
  <c r="AC42" i="3"/>
  <c r="AC58" i="3"/>
  <c r="F22" i="11"/>
  <c r="G36" i="11"/>
  <c r="D35" i="14"/>
  <c r="F38" i="11"/>
  <c r="G44" i="11"/>
  <c r="D43" i="14"/>
  <c r="D28" i="14"/>
  <c r="E28" i="14"/>
  <c r="G33" i="11"/>
  <c r="E24" i="14"/>
  <c r="E25" i="14"/>
  <c r="D73" i="14"/>
  <c r="G73" i="11"/>
  <c r="F73" i="11"/>
  <c r="F39" i="11"/>
  <c r="F44" i="11"/>
  <c r="E42" i="14"/>
  <c r="E33" i="14"/>
  <c r="E72" i="14"/>
  <c r="E73" i="14"/>
  <c r="AC5" i="3"/>
  <c r="AC6" i="3"/>
  <c r="AC13" i="3"/>
  <c r="AC17" i="3"/>
  <c r="AC25" i="3"/>
  <c r="AC20" i="3"/>
  <c r="AC29" i="3"/>
  <c r="AC35" i="3"/>
  <c r="AC51" i="3"/>
  <c r="AC38" i="3"/>
  <c r="AC33" i="3"/>
  <c r="AC45" i="3"/>
  <c r="AC46" i="3"/>
  <c r="AC59" i="3"/>
  <c r="AC3" i="3"/>
  <c r="AC10" i="3"/>
  <c r="AC16" i="3"/>
  <c r="AC14" i="3"/>
  <c r="AC27" i="3"/>
  <c r="AC19" i="3"/>
  <c r="AC23" i="3"/>
  <c r="AC31" i="3"/>
  <c r="AC50" i="3"/>
  <c r="AC40" i="3"/>
  <c r="AC48" i="3"/>
  <c r="AC41" i="3"/>
  <c r="AC54" i="3"/>
  <c r="AC57" i="3"/>
  <c r="AC4" i="3"/>
  <c r="AC8" i="3"/>
  <c r="AC11" i="3"/>
  <c r="AC15" i="3"/>
  <c r="AC24" i="3"/>
  <c r="AC26" i="3"/>
  <c r="AC21" i="3"/>
  <c r="AC37" i="3"/>
  <c r="AC36" i="3"/>
  <c r="AC39" i="3"/>
  <c r="AC49" i="3"/>
  <c r="AC44" i="3"/>
  <c r="AC53" i="3"/>
  <c r="AC56" i="3"/>
  <c r="AC52" i="3"/>
  <c r="D72" i="14"/>
  <c r="G72" i="11"/>
  <c r="F72" i="11"/>
  <c r="F25" i="11"/>
  <c r="F33" i="11"/>
  <c r="F41" i="11"/>
  <c r="F26" i="11"/>
  <c r="F42" i="11"/>
  <c r="G27" i="11"/>
  <c r="G35" i="11"/>
  <c r="G43" i="11"/>
  <c r="F32" i="11"/>
  <c r="G22" i="11"/>
  <c r="G30" i="11"/>
  <c r="G38" i="11"/>
  <c r="D22" i="14"/>
  <c r="D30" i="14"/>
  <c r="D38" i="14"/>
  <c r="E26" i="14"/>
  <c r="E36" i="14"/>
  <c r="D29" i="14"/>
  <c r="D37" i="14"/>
  <c r="D45" i="14"/>
  <c r="E44" i="14"/>
  <c r="E27" i="14"/>
  <c r="E39" i="14"/>
  <c r="V136" i="2"/>
  <c r="Q136" i="2" s="1"/>
  <c r="B136" i="2" s="1"/>
  <c r="G68" i="11"/>
  <c r="G52" i="11"/>
  <c r="E58" i="14"/>
  <c r="F56" i="11"/>
  <c r="D66" i="14"/>
  <c r="D54" i="14"/>
  <c r="G67" i="11"/>
  <c r="G59" i="11"/>
  <c r="G51" i="11"/>
  <c r="E67" i="14"/>
  <c r="E59" i="14"/>
  <c r="E51" i="14"/>
  <c r="G66" i="11"/>
  <c r="G50" i="11"/>
  <c r="E62" i="14"/>
  <c r="E52" i="14"/>
  <c r="G70" i="11"/>
  <c r="F54" i="11"/>
  <c r="D64" i="14"/>
  <c r="F69" i="11"/>
  <c r="F61" i="11"/>
  <c r="F53" i="11"/>
  <c r="D70" i="14"/>
  <c r="D61" i="14"/>
  <c r="D53" i="14"/>
  <c r="F71" i="11"/>
  <c r="F27" i="11"/>
  <c r="F35" i="11"/>
  <c r="F43" i="11"/>
  <c r="F30" i="11"/>
  <c r="G29" i="11"/>
  <c r="G37" i="11"/>
  <c r="G45" i="11"/>
  <c r="F36" i="11"/>
  <c r="G24" i="11"/>
  <c r="G32" i="11"/>
  <c r="G40" i="11"/>
  <c r="D24" i="14"/>
  <c r="D32" i="14"/>
  <c r="D42" i="14"/>
  <c r="E30" i="14"/>
  <c r="E38" i="14"/>
  <c r="D23" i="14"/>
  <c r="D31" i="14"/>
  <c r="D39" i="14"/>
  <c r="D40" i="14"/>
  <c r="E29" i="14"/>
  <c r="E41" i="14"/>
  <c r="V147" i="2"/>
  <c r="G64" i="11"/>
  <c r="G48" i="11"/>
  <c r="F68" i="11"/>
  <c r="F52" i="11"/>
  <c r="D62" i="14"/>
  <c r="D50" i="14"/>
  <c r="G65" i="11"/>
  <c r="G57" i="11"/>
  <c r="G49" i="11"/>
  <c r="E65" i="14"/>
  <c r="E57" i="14"/>
  <c r="E49" i="14"/>
  <c r="G62" i="11"/>
  <c r="G46" i="11"/>
  <c r="E60" i="14"/>
  <c r="E50" i="14"/>
  <c r="F66" i="11"/>
  <c r="F50" i="11"/>
  <c r="D58" i="14"/>
  <c r="F67" i="11"/>
  <c r="F59" i="11"/>
  <c r="F51" i="11"/>
  <c r="D67" i="14"/>
  <c r="D59" i="14"/>
  <c r="D51" i="14"/>
  <c r="D71" i="14"/>
  <c r="F29" i="11"/>
  <c r="F37" i="11"/>
  <c r="F45" i="11"/>
  <c r="F34" i="11"/>
  <c r="G23" i="11"/>
  <c r="G31" i="11"/>
  <c r="G39" i="11"/>
  <c r="F24" i="11"/>
  <c r="F40" i="11"/>
  <c r="G26" i="11"/>
  <c r="G34" i="11"/>
  <c r="G42" i="11"/>
  <c r="D26" i="14"/>
  <c r="D34" i="14"/>
  <c r="E22" i="14"/>
  <c r="E32" i="14"/>
  <c r="E40" i="14"/>
  <c r="D25" i="14"/>
  <c r="D33" i="14"/>
  <c r="D41" i="14"/>
  <c r="D44" i="14"/>
  <c r="E23" i="14"/>
  <c r="E31" i="14"/>
  <c r="E45" i="14"/>
  <c r="G60" i="11"/>
  <c r="D69" i="14"/>
  <c r="F64" i="11"/>
  <c r="F48" i="11"/>
  <c r="D60" i="14"/>
  <c r="D46" i="14"/>
  <c r="G63" i="11"/>
  <c r="G55" i="11"/>
  <c r="G47" i="11"/>
  <c r="E63" i="14"/>
  <c r="E55" i="14"/>
  <c r="E47" i="14"/>
  <c r="G58" i="11"/>
  <c r="E68" i="14"/>
  <c r="E56" i="14"/>
  <c r="E48" i="14"/>
  <c r="F62" i="11"/>
  <c r="F46" i="11"/>
  <c r="D52" i="14"/>
  <c r="F65" i="11"/>
  <c r="F57" i="11"/>
  <c r="F49" i="11"/>
  <c r="D65" i="14"/>
  <c r="D57" i="14"/>
  <c r="D49" i="14"/>
  <c r="E71" i="14"/>
  <c r="G56" i="11"/>
  <c r="E66" i="14"/>
  <c r="F60" i="11"/>
  <c r="E69" i="14"/>
  <c r="D56" i="14"/>
  <c r="G69" i="11"/>
  <c r="G61" i="11"/>
  <c r="G53" i="11"/>
  <c r="E70" i="14"/>
  <c r="E61" i="14"/>
  <c r="E53" i="14"/>
  <c r="F70" i="11"/>
  <c r="G54" i="11"/>
  <c r="E64" i="14"/>
  <c r="E54" i="14"/>
  <c r="E46" i="14"/>
  <c r="F58" i="11"/>
  <c r="D68" i="14"/>
  <c r="D48" i="14"/>
  <c r="F63" i="11"/>
  <c r="F55" i="11"/>
  <c r="F47" i="11"/>
  <c r="D63" i="14"/>
  <c r="D55" i="14"/>
  <c r="D47" i="14"/>
  <c r="G71" i="11"/>
  <c r="O133" i="2"/>
  <c r="P133" i="2"/>
  <c r="N133" i="2"/>
  <c r="M133" i="2"/>
  <c r="O21" i="14"/>
  <c r="N21" i="14"/>
  <c r="P21" i="14"/>
  <c r="Q21" i="14"/>
  <c r="M21" i="14"/>
  <c r="L21" i="14"/>
  <c r="R21" i="14"/>
  <c r="K21" i="14"/>
  <c r="J21" i="14"/>
  <c r="E43" i="14"/>
  <c r="V143" i="2"/>
  <c r="V149" i="2"/>
  <c r="V139" i="2"/>
  <c r="V145" i="2"/>
  <c r="V134" i="2"/>
  <c r="V135" i="2"/>
  <c r="V141" i="2"/>
  <c r="V148" i="2"/>
  <c r="V146" i="2"/>
  <c r="V137" i="2"/>
  <c r="E35" i="14"/>
  <c r="V144" i="2"/>
  <c r="V142" i="2"/>
  <c r="E37" i="14"/>
  <c r="V140" i="2"/>
  <c r="V138" i="2"/>
  <c r="V87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71" i="2"/>
  <c r="G71" i="13" l="1"/>
  <c r="H71" i="13"/>
  <c r="L71" i="13" s="1"/>
  <c r="H114" i="13"/>
  <c r="L114" i="13" s="1"/>
  <c r="G114" i="13"/>
  <c r="M74" i="14"/>
  <c r="P74" i="14"/>
  <c r="J74" i="14"/>
  <c r="N74" i="14"/>
  <c r="O74" i="14"/>
  <c r="Q74" i="14"/>
  <c r="R74" i="14"/>
  <c r="K74" i="14"/>
  <c r="L74" i="14"/>
  <c r="H113" i="13"/>
  <c r="L113" i="13" s="1"/>
  <c r="G113" i="13"/>
  <c r="R136" i="2"/>
  <c r="H115" i="13"/>
  <c r="L115" i="13" s="1"/>
  <c r="H127" i="13"/>
  <c r="L127" i="13" s="1"/>
  <c r="G87" i="13"/>
  <c r="K87" i="13" s="1"/>
  <c r="H54" i="13"/>
  <c r="L54" i="13" s="1"/>
  <c r="H87" i="13"/>
  <c r="L87" i="13" s="1"/>
  <c r="G127" i="13"/>
  <c r="H126" i="13"/>
  <c r="L126" i="13" s="1"/>
  <c r="G129" i="13"/>
  <c r="G120" i="13"/>
  <c r="G89" i="13"/>
  <c r="H118" i="13"/>
  <c r="L118" i="13" s="1"/>
  <c r="G118" i="13"/>
  <c r="H123" i="13"/>
  <c r="L123" i="13" s="1"/>
  <c r="G124" i="13"/>
  <c r="G123" i="13"/>
  <c r="H120" i="13"/>
  <c r="L120" i="13" s="1"/>
  <c r="G128" i="13"/>
  <c r="G115" i="13"/>
  <c r="H125" i="13"/>
  <c r="L125" i="13" s="1"/>
  <c r="G125" i="13"/>
  <c r="H130" i="13"/>
  <c r="L130" i="13" s="1"/>
  <c r="H131" i="13"/>
  <c r="L131" i="13" s="1"/>
  <c r="H89" i="13"/>
  <c r="L89" i="13" s="1"/>
  <c r="H122" i="13"/>
  <c r="L122" i="13" s="1"/>
  <c r="G126" i="13"/>
  <c r="H121" i="13"/>
  <c r="L121" i="13" s="1"/>
  <c r="H124" i="13"/>
  <c r="L124" i="13" s="1"/>
  <c r="G88" i="13"/>
  <c r="H116" i="13"/>
  <c r="L116" i="13" s="1"/>
  <c r="G117" i="13"/>
  <c r="H119" i="13"/>
  <c r="L119" i="13" s="1"/>
  <c r="G121" i="13"/>
  <c r="H129" i="13"/>
  <c r="L129" i="13" s="1"/>
  <c r="G54" i="13"/>
  <c r="H117" i="13"/>
  <c r="L117" i="13" s="1"/>
  <c r="G131" i="13"/>
  <c r="G116" i="13"/>
  <c r="G122" i="13"/>
  <c r="H88" i="13"/>
  <c r="L88" i="13" s="1"/>
  <c r="G130" i="13"/>
  <c r="G119" i="13"/>
  <c r="H128" i="13"/>
  <c r="L128" i="13" s="1"/>
  <c r="H111" i="13"/>
  <c r="L111" i="13" s="1"/>
  <c r="G111" i="13"/>
  <c r="K73" i="14"/>
  <c r="L73" i="14"/>
  <c r="M73" i="14"/>
  <c r="N73" i="14"/>
  <c r="O73" i="14"/>
  <c r="Q73" i="14"/>
  <c r="R73" i="14"/>
  <c r="P73" i="14"/>
  <c r="J73" i="14"/>
  <c r="Q138" i="2"/>
  <c r="R138" i="2"/>
  <c r="Q140" i="2"/>
  <c r="B140" i="2" s="1"/>
  <c r="R140" i="2"/>
  <c r="R139" i="2"/>
  <c r="Q139" i="2"/>
  <c r="B139" i="2" s="1"/>
  <c r="H63" i="13"/>
  <c r="L63" i="13" s="1"/>
  <c r="G63" i="13"/>
  <c r="G64" i="13"/>
  <c r="H64" i="13"/>
  <c r="L64" i="13" s="1"/>
  <c r="K22" i="14"/>
  <c r="M23" i="14"/>
  <c r="J72" i="14"/>
  <c r="P22" i="14"/>
  <c r="R23" i="14"/>
  <c r="N22" i="14"/>
  <c r="R72" i="14"/>
  <c r="Q72" i="14"/>
  <c r="K72" i="14"/>
  <c r="L72" i="14"/>
  <c r="M72" i="14"/>
  <c r="P72" i="14"/>
  <c r="N72" i="14"/>
  <c r="O72" i="14"/>
  <c r="M22" i="14"/>
  <c r="L22" i="14"/>
  <c r="Q22" i="14"/>
  <c r="R22" i="14"/>
  <c r="O22" i="14"/>
  <c r="J22" i="14"/>
  <c r="L23" i="14"/>
  <c r="N23" i="14"/>
  <c r="K23" i="14"/>
  <c r="P25" i="14"/>
  <c r="O33" i="14"/>
  <c r="Q34" i="14"/>
  <c r="J23" i="14"/>
  <c r="O25" i="14"/>
  <c r="O23" i="14"/>
  <c r="P23" i="14"/>
  <c r="Q23" i="14"/>
  <c r="M25" i="14"/>
  <c r="L24" i="14"/>
  <c r="N25" i="14"/>
  <c r="G101" i="13"/>
  <c r="Q25" i="14"/>
  <c r="G40" i="13"/>
  <c r="K40" i="13" s="1"/>
  <c r="R24" i="14"/>
  <c r="K24" i="14"/>
  <c r="K25" i="14"/>
  <c r="R25" i="14"/>
  <c r="J29" i="14"/>
  <c r="N27" i="14"/>
  <c r="J24" i="14"/>
  <c r="P24" i="14"/>
  <c r="J25" i="14"/>
  <c r="M24" i="14"/>
  <c r="N24" i="14"/>
  <c r="L25" i="14"/>
  <c r="K42" i="14"/>
  <c r="O24" i="14"/>
  <c r="Q24" i="14"/>
  <c r="H69" i="13"/>
  <c r="L69" i="13" s="1"/>
  <c r="K36" i="14"/>
  <c r="G83" i="13"/>
  <c r="K83" i="13" s="1"/>
  <c r="K31" i="14"/>
  <c r="G60" i="13"/>
  <c r="H36" i="13"/>
  <c r="L36" i="13" s="1"/>
  <c r="G36" i="13"/>
  <c r="K36" i="13" s="1"/>
  <c r="G82" i="13"/>
  <c r="K82" i="13" s="1"/>
  <c r="L42" i="14"/>
  <c r="H38" i="13"/>
  <c r="L38" i="13" s="1"/>
  <c r="H65" i="13"/>
  <c r="L65" i="13" s="1"/>
  <c r="G29" i="13"/>
  <c r="K29" i="13" s="1"/>
  <c r="G76" i="13"/>
  <c r="K76" i="13" s="1"/>
  <c r="L26" i="14"/>
  <c r="H19" i="13"/>
  <c r="L19" i="13" s="1"/>
  <c r="G58" i="13"/>
  <c r="K58" i="13" s="1"/>
  <c r="K59" i="14"/>
  <c r="K32" i="14"/>
  <c r="O48" i="14"/>
  <c r="L62" i="14"/>
  <c r="G86" i="13"/>
  <c r="G3" i="13"/>
  <c r="K3" i="13" s="1"/>
  <c r="G100" i="13"/>
  <c r="K100" i="13" s="1"/>
  <c r="G106" i="13"/>
  <c r="K106" i="13" s="1"/>
  <c r="G66" i="13"/>
  <c r="K66" i="13" s="1"/>
  <c r="G27" i="13"/>
  <c r="K27" i="13" s="1"/>
  <c r="G99" i="13"/>
  <c r="K99" i="13" s="1"/>
  <c r="G81" i="13"/>
  <c r="K81" i="13" s="1"/>
  <c r="G75" i="13"/>
  <c r="K75" i="13" s="1"/>
  <c r="G25" i="13"/>
  <c r="K25" i="13" s="1"/>
  <c r="G84" i="13"/>
  <c r="K84" i="13" s="1"/>
  <c r="G21" i="13"/>
  <c r="K21" i="13" s="1"/>
  <c r="G11" i="13"/>
  <c r="K11" i="13" s="1"/>
  <c r="G35" i="13"/>
  <c r="K35" i="13" s="1"/>
  <c r="G79" i="13"/>
  <c r="K79" i="13" s="1"/>
  <c r="G62" i="13"/>
  <c r="K62" i="13" s="1"/>
  <c r="G61" i="13"/>
  <c r="K61" i="13" s="1"/>
  <c r="G30" i="13"/>
  <c r="K30" i="13" s="1"/>
  <c r="G23" i="13"/>
  <c r="K23" i="13" s="1"/>
  <c r="G38" i="13"/>
  <c r="K38" i="13" s="1"/>
  <c r="G80" i="13"/>
  <c r="K80" i="13" s="1"/>
  <c r="G65" i="13"/>
  <c r="G112" i="13"/>
  <c r="G50" i="13"/>
  <c r="G9" i="13"/>
  <c r="K9" i="13" s="1"/>
  <c r="G85" i="13"/>
  <c r="K85" i="13" s="1"/>
  <c r="G24" i="13"/>
  <c r="K24" i="13" s="1"/>
  <c r="G98" i="13"/>
  <c r="K98" i="13" s="1"/>
  <c r="G73" i="13"/>
  <c r="K73" i="13" s="1"/>
  <c r="G77" i="13"/>
  <c r="K77" i="13" s="1"/>
  <c r="G14" i="13"/>
  <c r="K14" i="13" s="1"/>
  <c r="G19" i="13"/>
  <c r="G95" i="13"/>
  <c r="K95" i="13" s="1"/>
  <c r="G43" i="13"/>
  <c r="K43" i="13" s="1"/>
  <c r="G51" i="13"/>
  <c r="K51" i="13" s="1"/>
  <c r="G109" i="13"/>
  <c r="K109" i="13" s="1"/>
  <c r="G68" i="13"/>
  <c r="K68" i="13" s="1"/>
  <c r="G72" i="13"/>
  <c r="G32" i="13"/>
  <c r="K32" i="13" s="1"/>
  <c r="G67" i="13"/>
  <c r="K67" i="13" s="1"/>
  <c r="G15" i="13"/>
  <c r="G110" i="13"/>
  <c r="K110" i="13" s="1"/>
  <c r="G108" i="13"/>
  <c r="G104" i="13"/>
  <c r="K104" i="13" s="1"/>
  <c r="G39" i="13"/>
  <c r="K39" i="13" s="1"/>
  <c r="G12" i="13"/>
  <c r="K12" i="13" s="1"/>
  <c r="G10" i="13"/>
  <c r="K10" i="13" s="1"/>
  <c r="G33" i="13"/>
  <c r="K33" i="13" s="1"/>
  <c r="G90" i="13"/>
  <c r="K90" i="13" s="1"/>
  <c r="G37" i="13"/>
  <c r="K37" i="13" s="1"/>
  <c r="G96" i="13"/>
  <c r="K96" i="13" s="1"/>
  <c r="G52" i="13"/>
  <c r="K52" i="13" s="1"/>
  <c r="G22" i="13"/>
  <c r="K22" i="13" s="1"/>
  <c r="G45" i="13"/>
  <c r="K45" i="13" s="1"/>
  <c r="G18" i="13"/>
  <c r="K18" i="13" s="1"/>
  <c r="G56" i="13"/>
  <c r="K56" i="13" s="1"/>
  <c r="G41" i="13"/>
  <c r="K41" i="13" s="1"/>
  <c r="G74" i="13"/>
  <c r="K74" i="13" s="1"/>
  <c r="G78" i="13"/>
  <c r="K78" i="13" s="1"/>
  <c r="G31" i="13"/>
  <c r="K31" i="13" s="1"/>
  <c r="G8" i="13"/>
  <c r="K8" i="13" s="1"/>
  <c r="G20" i="13"/>
  <c r="K20" i="13" s="1"/>
  <c r="G16" i="13"/>
  <c r="K16" i="13" s="1"/>
  <c r="G26" i="13"/>
  <c r="K26" i="13" s="1"/>
  <c r="H76" i="13"/>
  <c r="L76" i="13" s="1"/>
  <c r="H83" i="13"/>
  <c r="L83" i="13" s="1"/>
  <c r="P44" i="14"/>
  <c r="G47" i="13"/>
  <c r="K47" i="13" s="1"/>
  <c r="G103" i="13"/>
  <c r="K103" i="13" s="1"/>
  <c r="G44" i="13"/>
  <c r="K44" i="13" s="1"/>
  <c r="H105" i="13"/>
  <c r="L105" i="13" s="1"/>
  <c r="G17" i="13"/>
  <c r="K17" i="13" s="1"/>
  <c r="H20" i="13"/>
  <c r="H26" i="13"/>
  <c r="L26" i="13" s="1"/>
  <c r="G4" i="13"/>
  <c r="K4" i="13" s="1"/>
  <c r="P32" i="14"/>
  <c r="Q30" i="14"/>
  <c r="N31" i="14"/>
  <c r="N29" i="14"/>
  <c r="M27" i="14"/>
  <c r="K27" i="14"/>
  <c r="R26" i="14"/>
  <c r="K26" i="14"/>
  <c r="Q29" i="14"/>
  <c r="K29" i="14"/>
  <c r="R29" i="14"/>
  <c r="P28" i="14"/>
  <c r="K28" i="14"/>
  <c r="R30" i="14"/>
  <c r="N30" i="14"/>
  <c r="D3" i="17"/>
  <c r="R27" i="14"/>
  <c r="P27" i="14"/>
  <c r="L27" i="14"/>
  <c r="M26" i="14"/>
  <c r="J26" i="14"/>
  <c r="O29" i="14"/>
  <c r="M29" i="14"/>
  <c r="R28" i="14"/>
  <c r="O28" i="14"/>
  <c r="L28" i="14"/>
  <c r="O30" i="14"/>
  <c r="L30" i="14"/>
  <c r="Q27" i="14"/>
  <c r="O27" i="14"/>
  <c r="P26" i="14"/>
  <c r="N26" i="14"/>
  <c r="Q26" i="14"/>
  <c r="P29" i="14"/>
  <c r="L29" i="14"/>
  <c r="Q28" i="14"/>
  <c r="M28" i="14"/>
  <c r="K30" i="14"/>
  <c r="J30" i="14"/>
  <c r="H37" i="13"/>
  <c r="L37" i="13" s="1"/>
  <c r="H25" i="13"/>
  <c r="L25" i="13" s="1"/>
  <c r="G28" i="13"/>
  <c r="K28" i="13" s="1"/>
  <c r="H39" i="13"/>
  <c r="L39" i="13" s="1"/>
  <c r="H72" i="13"/>
  <c r="L72" i="13" s="1"/>
  <c r="G93" i="13"/>
  <c r="G6" i="13"/>
  <c r="K6" i="13" s="1"/>
  <c r="M30" i="14"/>
  <c r="N28" i="14"/>
  <c r="O26" i="14"/>
  <c r="G48" i="13"/>
  <c r="K48" i="13" s="1"/>
  <c r="R42" i="14"/>
  <c r="P42" i="14"/>
  <c r="J42" i="14"/>
  <c r="M42" i="14"/>
  <c r="Q42" i="14"/>
  <c r="N42" i="14"/>
  <c r="H55" i="13"/>
  <c r="L55" i="13" s="1"/>
  <c r="H101" i="13"/>
  <c r="L101" i="13" s="1"/>
  <c r="H47" i="13"/>
  <c r="L47" i="13" s="1"/>
  <c r="H18" i="13"/>
  <c r="L18" i="13" s="1"/>
  <c r="H28" i="13"/>
  <c r="L28" i="13" s="1"/>
  <c r="H108" i="13"/>
  <c r="L108" i="13" s="1"/>
  <c r="H80" i="13"/>
  <c r="L80" i="13" s="1"/>
  <c r="H57" i="13"/>
  <c r="L57" i="13" s="1"/>
  <c r="H31" i="13"/>
  <c r="L31" i="13" s="1"/>
  <c r="H106" i="13"/>
  <c r="H70" i="13"/>
  <c r="L70" i="13" s="1"/>
  <c r="H86" i="13"/>
  <c r="L86" i="13" s="1"/>
  <c r="H51" i="13"/>
  <c r="L51" i="13" s="1"/>
  <c r="H74" i="13"/>
  <c r="L74" i="13" s="1"/>
  <c r="H100" i="13"/>
  <c r="L100" i="13" s="1"/>
  <c r="M100" i="13" s="1"/>
  <c r="H45" i="13"/>
  <c r="L45" i="13" s="1"/>
  <c r="H94" i="13"/>
  <c r="L94" i="13" s="1"/>
  <c r="H103" i="13"/>
  <c r="L103" i="13" s="1"/>
  <c r="H11" i="13"/>
  <c r="L11" i="13" s="1"/>
  <c r="H22" i="13"/>
  <c r="L22" i="13" s="1"/>
  <c r="H23" i="13"/>
  <c r="L23" i="13" s="1"/>
  <c r="H42" i="13"/>
  <c r="L42" i="13" s="1"/>
  <c r="H66" i="13"/>
  <c r="H85" i="13"/>
  <c r="H56" i="13"/>
  <c r="L56" i="13" s="1"/>
  <c r="H4" i="13"/>
  <c r="L4" i="13" s="1"/>
  <c r="H35" i="13"/>
  <c r="L35" i="13" s="1"/>
  <c r="M35" i="13" s="1"/>
  <c r="H30" i="13"/>
  <c r="L30" i="13" s="1"/>
  <c r="H61" i="13"/>
  <c r="L61" i="13" s="1"/>
  <c r="H6" i="13"/>
  <c r="L6" i="13" s="1"/>
  <c r="H93" i="13"/>
  <c r="L93" i="13" s="1"/>
  <c r="H77" i="13"/>
  <c r="L77" i="13" s="1"/>
  <c r="H110" i="13"/>
  <c r="N110" i="13" s="1"/>
  <c r="H49" i="13"/>
  <c r="L49" i="13" s="1"/>
  <c r="S23" i="13" s="1"/>
  <c r="H52" i="13"/>
  <c r="L52" i="13" s="1"/>
  <c r="H29" i="13"/>
  <c r="L29" i="13" s="1"/>
  <c r="M29" i="13" s="1"/>
  <c r="H7" i="13"/>
  <c r="L7" i="13" s="1"/>
  <c r="H73" i="13"/>
  <c r="N73" i="13" s="1"/>
  <c r="H27" i="13"/>
  <c r="L27" i="13" s="1"/>
  <c r="M27" i="13" s="1"/>
  <c r="H8" i="13"/>
  <c r="L8" i="13" s="1"/>
  <c r="H98" i="13"/>
  <c r="L98" i="13" s="1"/>
  <c r="M98" i="13" s="1"/>
  <c r="H32" i="13"/>
  <c r="L32" i="13" s="1"/>
  <c r="H79" i="13"/>
  <c r="L79" i="13" s="1"/>
  <c r="M79" i="13" s="1"/>
  <c r="H3" i="13"/>
  <c r="N3" i="13" s="1"/>
  <c r="H82" i="13"/>
  <c r="L82" i="13" s="1"/>
  <c r="H50" i="13"/>
  <c r="L50" i="13" s="1"/>
  <c r="H60" i="13"/>
  <c r="L60" i="13" s="1"/>
  <c r="H13" i="13"/>
  <c r="L13" i="13" s="1"/>
  <c r="H53" i="13"/>
  <c r="L53" i="13" s="1"/>
  <c r="H81" i="13"/>
  <c r="L81" i="13" s="1"/>
  <c r="M81" i="13" s="1"/>
  <c r="H67" i="13"/>
  <c r="L67" i="13" s="1"/>
  <c r="H48" i="13"/>
  <c r="L48" i="13" s="1"/>
  <c r="H92" i="13"/>
  <c r="L92" i="13" s="1"/>
  <c r="H68" i="13"/>
  <c r="L68" i="13" s="1"/>
  <c r="H90" i="13"/>
  <c r="L90" i="13" s="1"/>
  <c r="H21" i="13"/>
  <c r="L21" i="13" s="1"/>
  <c r="M21" i="13" s="1"/>
  <c r="H5" i="13"/>
  <c r="L5" i="13" s="1"/>
  <c r="H102" i="13"/>
  <c r="L102" i="13" s="1"/>
  <c r="H15" i="13"/>
  <c r="L15" i="13" s="1"/>
  <c r="H58" i="13"/>
  <c r="L58" i="13" s="1"/>
  <c r="M58" i="13" s="1"/>
  <c r="H9" i="13"/>
  <c r="L9" i="13" s="1"/>
  <c r="H12" i="13"/>
  <c r="L12" i="13" s="1"/>
  <c r="H97" i="13"/>
  <c r="L97" i="13" s="1"/>
  <c r="H34" i="13"/>
  <c r="L34" i="13" s="1"/>
  <c r="H107" i="13"/>
  <c r="L107" i="13" s="1"/>
  <c r="H75" i="13"/>
  <c r="N75" i="13" s="1"/>
  <c r="H33" i="13"/>
  <c r="L33" i="13" s="1"/>
  <c r="H62" i="13"/>
  <c r="L62" i="13" s="1"/>
  <c r="M62" i="13" s="1"/>
  <c r="H24" i="13"/>
  <c r="H109" i="13"/>
  <c r="N109" i="13" s="1"/>
  <c r="H104" i="13"/>
  <c r="L104" i="13" s="1"/>
  <c r="Q31" i="14"/>
  <c r="L31" i="14"/>
  <c r="J33" i="14"/>
  <c r="P33" i="14"/>
  <c r="R33" i="14"/>
  <c r="R32" i="14"/>
  <c r="O32" i="14"/>
  <c r="P34" i="14"/>
  <c r="N34" i="14"/>
  <c r="P31" i="14"/>
  <c r="J31" i="14"/>
  <c r="Q33" i="14"/>
  <c r="N33" i="14"/>
  <c r="M32" i="14"/>
  <c r="Q32" i="14"/>
  <c r="N32" i="14"/>
  <c r="K34" i="14"/>
  <c r="L34" i="14"/>
  <c r="R31" i="14"/>
  <c r="O31" i="14"/>
  <c r="M31" i="14"/>
  <c r="K33" i="14"/>
  <c r="M33" i="14"/>
  <c r="L32" i="14"/>
  <c r="J32" i="14"/>
  <c r="J34" i="14"/>
  <c r="O34" i="14"/>
  <c r="R34" i="14"/>
  <c r="H112" i="13"/>
  <c r="L112" i="13" s="1"/>
  <c r="H96" i="13"/>
  <c r="L96" i="13" s="1"/>
  <c r="H95" i="13"/>
  <c r="L95" i="13" s="1"/>
  <c r="G42" i="13"/>
  <c r="K42" i="13" s="1"/>
  <c r="H10" i="13"/>
  <c r="L10" i="13" s="1"/>
  <c r="O41" i="14"/>
  <c r="G102" i="13"/>
  <c r="G55" i="13"/>
  <c r="G92" i="13"/>
  <c r="K92" i="13" s="1"/>
  <c r="G53" i="13"/>
  <c r="K53" i="13" s="1"/>
  <c r="G46" i="13"/>
  <c r="K46" i="13" s="1"/>
  <c r="H91" i="13"/>
  <c r="L91" i="13" s="1"/>
  <c r="G34" i="13"/>
  <c r="K34" i="13" s="1"/>
  <c r="G69" i="13"/>
  <c r="K69" i="13" s="1"/>
  <c r="H16" i="13"/>
  <c r="N16" i="13" s="1"/>
  <c r="M34" i="14"/>
  <c r="L33" i="14"/>
  <c r="P30" i="14"/>
  <c r="J28" i="14"/>
  <c r="O42" i="14"/>
  <c r="J27" i="14"/>
  <c r="M71" i="14"/>
  <c r="P71" i="14"/>
  <c r="N71" i="14"/>
  <c r="J71" i="14"/>
  <c r="K71" i="14"/>
  <c r="Q71" i="14"/>
  <c r="R71" i="14"/>
  <c r="L71" i="14"/>
  <c r="O71" i="14"/>
  <c r="G49" i="13"/>
  <c r="K49" i="13" s="1"/>
  <c r="R23" i="13" s="1"/>
  <c r="G7" i="13"/>
  <c r="K7" i="13" s="1"/>
  <c r="G91" i="13"/>
  <c r="K91" i="13" s="1"/>
  <c r="G94" i="13"/>
  <c r="K94" i="13" s="1"/>
  <c r="G5" i="13"/>
  <c r="G57" i="13"/>
  <c r="K57" i="13" s="1"/>
  <c r="G70" i="13"/>
  <c r="K70" i="13" s="1"/>
  <c r="G105" i="13"/>
  <c r="K105" i="13" s="1"/>
  <c r="G13" i="13"/>
  <c r="K13" i="13" s="1"/>
  <c r="G97" i="13"/>
  <c r="G107" i="13"/>
  <c r="K107" i="13" s="1"/>
  <c r="G59" i="13"/>
  <c r="H59" i="13"/>
  <c r="L59" i="13" s="1"/>
  <c r="H43" i="13"/>
  <c r="L43" i="13" s="1"/>
  <c r="H84" i="13"/>
  <c r="L84" i="13" s="1"/>
  <c r="M84" i="13" s="1"/>
  <c r="H40" i="13"/>
  <c r="L40" i="13" s="1"/>
  <c r="M40" i="13" s="1"/>
  <c r="H14" i="13"/>
  <c r="H78" i="13"/>
  <c r="L78" i="13" s="1"/>
  <c r="H46" i="13"/>
  <c r="L46" i="13" s="1"/>
  <c r="H44" i="13"/>
  <c r="L44" i="13" s="1"/>
  <c r="H99" i="13"/>
  <c r="L99" i="13" s="1"/>
  <c r="M99" i="13" s="1"/>
  <c r="H41" i="13"/>
  <c r="L41" i="13" s="1"/>
  <c r="H17" i="13"/>
  <c r="L17" i="13" s="1"/>
  <c r="O127" i="2"/>
  <c r="P127" i="2"/>
  <c r="O119" i="2"/>
  <c r="P119" i="2"/>
  <c r="O111" i="2"/>
  <c r="P111" i="2"/>
  <c r="P95" i="2"/>
  <c r="O95" i="2"/>
  <c r="P87" i="2"/>
  <c r="O87" i="2"/>
  <c r="P79" i="2"/>
  <c r="O79" i="2"/>
  <c r="P128" i="2"/>
  <c r="O128" i="2"/>
  <c r="P120" i="2"/>
  <c r="O120" i="2"/>
  <c r="P112" i="2"/>
  <c r="O112" i="2"/>
  <c r="O126" i="2"/>
  <c r="P126" i="2"/>
  <c r="O118" i="2"/>
  <c r="P118" i="2"/>
  <c r="O110" i="2"/>
  <c r="P110" i="2"/>
  <c r="P94" i="2"/>
  <c r="O94" i="2"/>
  <c r="P86" i="2"/>
  <c r="O86" i="2"/>
  <c r="P78" i="2"/>
  <c r="O78" i="2"/>
  <c r="P71" i="2"/>
  <c r="O71" i="2"/>
  <c r="O125" i="2"/>
  <c r="P125" i="2"/>
  <c r="O117" i="2"/>
  <c r="P117" i="2"/>
  <c r="O109" i="2"/>
  <c r="P109" i="2"/>
  <c r="P93" i="2"/>
  <c r="O93" i="2"/>
  <c r="P85" i="2"/>
  <c r="O85" i="2"/>
  <c r="P77" i="2"/>
  <c r="O77" i="2"/>
  <c r="P132" i="2"/>
  <c r="O132" i="2"/>
  <c r="P124" i="2"/>
  <c r="O124" i="2"/>
  <c r="P116" i="2"/>
  <c r="O116" i="2"/>
  <c r="P108" i="2"/>
  <c r="O108" i="2"/>
  <c r="O100" i="2"/>
  <c r="P100" i="2"/>
  <c r="O92" i="2"/>
  <c r="P92" i="2"/>
  <c r="O84" i="2"/>
  <c r="P84" i="2"/>
  <c r="O76" i="2"/>
  <c r="P76" i="2"/>
  <c r="O131" i="2"/>
  <c r="P131" i="2"/>
  <c r="O123" i="2"/>
  <c r="P123" i="2"/>
  <c r="O115" i="2"/>
  <c r="P115" i="2"/>
  <c r="O107" i="2"/>
  <c r="P107" i="2"/>
  <c r="P99" i="2"/>
  <c r="O99" i="2"/>
  <c r="O96" i="2"/>
  <c r="P96" i="2"/>
  <c r="O88" i="2"/>
  <c r="P88" i="2"/>
  <c r="O80" i="2"/>
  <c r="P80" i="2"/>
  <c r="O72" i="2"/>
  <c r="P72" i="2"/>
  <c r="O130" i="2"/>
  <c r="P130" i="2"/>
  <c r="O122" i="2"/>
  <c r="P122" i="2"/>
  <c r="O114" i="2"/>
  <c r="P114" i="2"/>
  <c r="O106" i="2"/>
  <c r="P106" i="2"/>
  <c r="P98" i="2"/>
  <c r="O98" i="2"/>
  <c r="P90" i="2"/>
  <c r="O90" i="2"/>
  <c r="P82" i="2"/>
  <c r="O82" i="2"/>
  <c r="P74" i="2"/>
  <c r="O74" i="2"/>
  <c r="P91" i="2"/>
  <c r="O91" i="2"/>
  <c r="P83" i="2"/>
  <c r="O83" i="2"/>
  <c r="P75" i="2"/>
  <c r="O75" i="2"/>
  <c r="O129" i="2"/>
  <c r="P129" i="2"/>
  <c r="O121" i="2"/>
  <c r="P121" i="2"/>
  <c r="O113" i="2"/>
  <c r="P113" i="2"/>
  <c r="P97" i="2"/>
  <c r="O97" i="2"/>
  <c r="P89" i="2"/>
  <c r="O89" i="2"/>
  <c r="P81" i="2"/>
  <c r="O81" i="2"/>
  <c r="P73" i="2"/>
  <c r="O73" i="2"/>
  <c r="B138" i="2"/>
  <c r="Q137" i="2"/>
  <c r="B137" i="2" s="1"/>
  <c r="R137" i="2"/>
  <c r="Q135" i="2"/>
  <c r="B135" i="2" s="1"/>
  <c r="R135" i="2"/>
  <c r="AC136" i="2"/>
  <c r="AE136" i="2"/>
  <c r="AD136" i="2"/>
  <c r="Q70" i="14"/>
  <c r="N70" i="14"/>
  <c r="M70" i="14"/>
  <c r="L70" i="14"/>
  <c r="K70" i="14"/>
  <c r="R70" i="14"/>
  <c r="J70" i="14"/>
  <c r="P70" i="14"/>
  <c r="O70" i="14"/>
  <c r="N69" i="14"/>
  <c r="D5" i="17"/>
  <c r="D4" i="17"/>
  <c r="Q69" i="14"/>
  <c r="P69" i="14"/>
  <c r="R69" i="14"/>
  <c r="O69" i="14"/>
  <c r="M69" i="14"/>
  <c r="L69" i="14"/>
  <c r="J69" i="14"/>
  <c r="K69" i="14"/>
  <c r="M55" i="14"/>
  <c r="Q68" i="14"/>
  <c r="L68" i="14"/>
  <c r="K68" i="14"/>
  <c r="P68" i="14"/>
  <c r="M68" i="14"/>
  <c r="N68" i="14"/>
  <c r="R68" i="14"/>
  <c r="J68" i="14"/>
  <c r="O68" i="14"/>
  <c r="L57" i="14"/>
  <c r="K67" i="14"/>
  <c r="L52" i="14"/>
  <c r="M53" i="14"/>
  <c r="Q37" i="14"/>
  <c r="L58" i="14"/>
  <c r="N66" i="14"/>
  <c r="M67" i="14"/>
  <c r="P51" i="14"/>
  <c r="N35" i="14"/>
  <c r="K35" i="14"/>
  <c r="M54" i="14"/>
  <c r="L64" i="14"/>
  <c r="P65" i="14"/>
  <c r="R49" i="14"/>
  <c r="O50" i="14"/>
  <c r="J60" i="14"/>
  <c r="Q63" i="14"/>
  <c r="J47" i="14"/>
  <c r="Q46" i="14"/>
  <c r="Q56" i="14"/>
  <c r="R61" i="14"/>
  <c r="J61" i="14"/>
  <c r="K45" i="14"/>
  <c r="N52" i="14"/>
  <c r="J59" i="14"/>
  <c r="N43" i="14"/>
  <c r="P40" i="14"/>
  <c r="P48" i="14"/>
  <c r="M57" i="14"/>
  <c r="M41" i="14"/>
  <c r="S21" i="14"/>
  <c r="I21" i="14" s="1"/>
  <c r="S23" i="14"/>
  <c r="I23" i="14" s="1"/>
  <c r="P38" i="14"/>
  <c r="K44" i="14"/>
  <c r="K55" i="14"/>
  <c r="P39" i="14"/>
  <c r="N62" i="14"/>
  <c r="N36" i="14"/>
  <c r="P53" i="14"/>
  <c r="N53" i="14"/>
  <c r="J37" i="14"/>
  <c r="N58" i="14"/>
  <c r="M66" i="14"/>
  <c r="P67" i="14"/>
  <c r="Q51" i="14"/>
  <c r="L35" i="14"/>
  <c r="Q54" i="14"/>
  <c r="O54" i="14"/>
  <c r="J64" i="14"/>
  <c r="O65" i="14"/>
  <c r="O49" i="14"/>
  <c r="J50" i="14"/>
  <c r="M60" i="14"/>
  <c r="L60" i="14"/>
  <c r="J63" i="14"/>
  <c r="M47" i="14"/>
  <c r="J46" i="14"/>
  <c r="O56" i="14"/>
  <c r="K61" i="14"/>
  <c r="M45" i="14"/>
  <c r="L45" i="14"/>
  <c r="O52" i="14"/>
  <c r="R59" i="14"/>
  <c r="O43" i="14"/>
  <c r="K40" i="14"/>
  <c r="J40" i="14"/>
  <c r="J48" i="14"/>
  <c r="N57" i="14"/>
  <c r="Q41" i="14"/>
  <c r="Q38" i="14"/>
  <c r="L44" i="14"/>
  <c r="N55" i="14"/>
  <c r="J39" i="14"/>
  <c r="O62" i="14"/>
  <c r="O36" i="14"/>
  <c r="O53" i="14"/>
  <c r="K37" i="14"/>
  <c r="R37" i="14"/>
  <c r="M58" i="14"/>
  <c r="O66" i="14"/>
  <c r="Q67" i="14"/>
  <c r="L51" i="14"/>
  <c r="M35" i="14"/>
  <c r="P54" i="14"/>
  <c r="Q64" i="14"/>
  <c r="K65" i="14"/>
  <c r="K49" i="14"/>
  <c r="R50" i="14"/>
  <c r="O60" i="14"/>
  <c r="M63" i="14"/>
  <c r="R63" i="14"/>
  <c r="N47" i="14"/>
  <c r="P46" i="14"/>
  <c r="P56" i="14"/>
  <c r="P61" i="14"/>
  <c r="P45" i="14"/>
  <c r="P52" i="14"/>
  <c r="N59" i="14"/>
  <c r="Q43" i="14"/>
  <c r="Q40" i="14"/>
  <c r="L48" i="14"/>
  <c r="Q48" i="14"/>
  <c r="P57" i="14"/>
  <c r="J41" i="14"/>
  <c r="R38" i="14"/>
  <c r="J38" i="14"/>
  <c r="M44" i="14"/>
  <c r="O55" i="14"/>
  <c r="R39" i="14"/>
  <c r="M62" i="14"/>
  <c r="P36" i="14"/>
  <c r="Q53" i="14"/>
  <c r="L37" i="14"/>
  <c r="J58" i="14"/>
  <c r="O58" i="14"/>
  <c r="P66" i="14"/>
  <c r="J67" i="14"/>
  <c r="K51" i="14"/>
  <c r="O35" i="14"/>
  <c r="J54" i="14"/>
  <c r="K64" i="14"/>
  <c r="R64" i="14"/>
  <c r="Q65" i="14"/>
  <c r="P49" i="14"/>
  <c r="P50" i="14"/>
  <c r="P60" i="14"/>
  <c r="L63" i="14"/>
  <c r="Q47" i="14"/>
  <c r="O47" i="14"/>
  <c r="R46" i="14"/>
  <c r="L56" i="14"/>
  <c r="L61" i="14"/>
  <c r="O45" i="14"/>
  <c r="R52" i="14"/>
  <c r="O59" i="14"/>
  <c r="J43" i="14"/>
  <c r="R40" i="14"/>
  <c r="R48" i="14"/>
  <c r="Q57" i="14"/>
  <c r="O57" i="14"/>
  <c r="R41" i="14"/>
  <c r="S22" i="14"/>
  <c r="I22" i="14" s="1"/>
  <c r="K38" i="14"/>
  <c r="O44" i="14"/>
  <c r="N44" i="14"/>
  <c r="P55" i="14"/>
  <c r="L39" i="14"/>
  <c r="K62" i="14"/>
  <c r="M36" i="14"/>
  <c r="J53" i="14"/>
  <c r="M37" i="14"/>
  <c r="P58" i="14"/>
  <c r="L66" i="14"/>
  <c r="O67" i="14"/>
  <c r="M51" i="14"/>
  <c r="P35" i="14"/>
  <c r="R54" i="14"/>
  <c r="M64" i="14"/>
  <c r="R65" i="14"/>
  <c r="J65" i="14"/>
  <c r="L49" i="14"/>
  <c r="K50" i="14"/>
  <c r="N60" i="14"/>
  <c r="K63" i="14"/>
  <c r="P47" i="14"/>
  <c r="O46" i="14"/>
  <c r="M56" i="14"/>
  <c r="M61" i="14"/>
  <c r="N45" i="14"/>
  <c r="Q52" i="14"/>
  <c r="L59" i="14"/>
  <c r="R43" i="14"/>
  <c r="M40" i="14"/>
  <c r="K48" i="14"/>
  <c r="R57" i="14"/>
  <c r="L41" i="14"/>
  <c r="K41" i="14"/>
  <c r="S24" i="14"/>
  <c r="I24" i="14" s="1"/>
  <c r="S25" i="14"/>
  <c r="I25" i="14" s="1"/>
  <c r="N38" i="14"/>
  <c r="J44" i="14"/>
  <c r="R55" i="14"/>
  <c r="Q55" i="14"/>
  <c r="K39" i="14"/>
  <c r="P62" i="14"/>
  <c r="J36" i="14"/>
  <c r="R53" i="14"/>
  <c r="N37" i="14"/>
  <c r="Q58" i="14"/>
  <c r="J66" i="14"/>
  <c r="Q66" i="14"/>
  <c r="R67" i="14"/>
  <c r="N51" i="14"/>
  <c r="Q35" i="14"/>
  <c r="K54" i="14"/>
  <c r="N64" i="14"/>
  <c r="L65" i="14"/>
  <c r="N49" i="14"/>
  <c r="M49" i="14"/>
  <c r="Q50" i="14"/>
  <c r="R60" i="14"/>
  <c r="O63" i="14"/>
  <c r="R47" i="14"/>
  <c r="L46" i="14"/>
  <c r="K46" i="14"/>
  <c r="K56" i="14"/>
  <c r="N61" i="14"/>
  <c r="Q45" i="14"/>
  <c r="M52" i="14"/>
  <c r="J52" i="14"/>
  <c r="P59" i="14"/>
  <c r="L43" i="14"/>
  <c r="L40" i="14"/>
  <c r="M48" i="14"/>
  <c r="K57" i="14"/>
  <c r="N41" i="14"/>
  <c r="M38" i="14"/>
  <c r="Q44" i="14"/>
  <c r="J55" i="14"/>
  <c r="O39" i="14"/>
  <c r="M39" i="14"/>
  <c r="Q62" i="14"/>
  <c r="Q36" i="14"/>
  <c r="K53" i="14"/>
  <c r="P37" i="14"/>
  <c r="R58" i="14"/>
  <c r="R66" i="14"/>
  <c r="N67" i="14"/>
  <c r="L67" i="14"/>
  <c r="R51" i="14"/>
  <c r="J35" i="14"/>
  <c r="L54" i="14"/>
  <c r="O64" i="14"/>
  <c r="M65" i="14"/>
  <c r="Q49" i="14"/>
  <c r="L50" i="14"/>
  <c r="Q60" i="14"/>
  <c r="P63" i="14"/>
  <c r="L47" i="14"/>
  <c r="N46" i="14"/>
  <c r="N56" i="14"/>
  <c r="Q61" i="14"/>
  <c r="J45" i="14"/>
  <c r="K52" i="14"/>
  <c r="M59" i="14"/>
  <c r="Q59" i="14"/>
  <c r="K43" i="14"/>
  <c r="N40" i="14"/>
  <c r="N48" i="14"/>
  <c r="J57" i="14"/>
  <c r="P41" i="14"/>
  <c r="O38" i="14"/>
  <c r="R44" i="14"/>
  <c r="L55" i="14"/>
  <c r="N39" i="14"/>
  <c r="R62" i="14"/>
  <c r="J62" i="14"/>
  <c r="R36" i="14"/>
  <c r="L53" i="14"/>
  <c r="O37" i="14"/>
  <c r="K58" i="14"/>
  <c r="K66" i="14"/>
  <c r="J51" i="14"/>
  <c r="O51" i="14"/>
  <c r="R35" i="14"/>
  <c r="N54" i="14"/>
  <c r="P64" i="14"/>
  <c r="N65" i="14"/>
  <c r="J49" i="14"/>
  <c r="N50" i="14"/>
  <c r="M50" i="14"/>
  <c r="K60" i="14"/>
  <c r="N63" i="14"/>
  <c r="K47" i="14"/>
  <c r="M46" i="14"/>
  <c r="J56" i="14"/>
  <c r="R56" i="14"/>
  <c r="O61" i="14"/>
  <c r="R45" i="14"/>
  <c r="P43" i="14"/>
  <c r="M43" i="14"/>
  <c r="O40" i="14"/>
  <c r="L38" i="14"/>
  <c r="Q39" i="14"/>
  <c r="L36" i="14"/>
  <c r="K86" i="13"/>
  <c r="K72" i="13"/>
  <c r="K108" i="13"/>
  <c r="K15" i="13"/>
  <c r="K65" i="13"/>
  <c r="M65" i="13" s="1"/>
  <c r="K101" i="13"/>
  <c r="R134" i="2"/>
  <c r="Q134" i="2"/>
  <c r="B134" i="2" s="1"/>
  <c r="N36" i="13"/>
  <c r="K60" i="13"/>
  <c r="K50" i="13"/>
  <c r="K112" i="13"/>
  <c r="N125" i="2"/>
  <c r="M125" i="2"/>
  <c r="M132" i="2"/>
  <c r="N132" i="2"/>
  <c r="M120" i="2"/>
  <c r="N120" i="2"/>
  <c r="N96" i="2"/>
  <c r="M96" i="2"/>
  <c r="N88" i="2"/>
  <c r="M88" i="2"/>
  <c r="N76" i="2"/>
  <c r="M76" i="2"/>
  <c r="M130" i="2"/>
  <c r="N130" i="2"/>
  <c r="M126" i="2"/>
  <c r="N126" i="2"/>
  <c r="M122" i="2"/>
  <c r="N122" i="2"/>
  <c r="M118" i="2"/>
  <c r="N118" i="2"/>
  <c r="N114" i="2"/>
  <c r="M114" i="2"/>
  <c r="M110" i="2"/>
  <c r="N110" i="2"/>
  <c r="N106" i="2"/>
  <c r="M106" i="2"/>
  <c r="N98" i="2"/>
  <c r="M98" i="2"/>
  <c r="N94" i="2"/>
  <c r="M94" i="2"/>
  <c r="N90" i="2"/>
  <c r="M90" i="2"/>
  <c r="N86" i="2"/>
  <c r="M86" i="2"/>
  <c r="N82" i="2"/>
  <c r="M82" i="2"/>
  <c r="N78" i="2"/>
  <c r="M78" i="2"/>
  <c r="N74" i="2"/>
  <c r="M74" i="2"/>
  <c r="B74" i="2" s="1"/>
  <c r="N71" i="2"/>
  <c r="M71" i="2"/>
  <c r="N117" i="2"/>
  <c r="M117" i="2"/>
  <c r="N109" i="2"/>
  <c r="M109" i="2"/>
  <c r="M97" i="2"/>
  <c r="N97" i="2"/>
  <c r="M93" i="2"/>
  <c r="N93" i="2"/>
  <c r="M89" i="2"/>
  <c r="N89" i="2"/>
  <c r="N85" i="2"/>
  <c r="M85" i="2"/>
  <c r="N81" i="2"/>
  <c r="M81" i="2"/>
  <c r="M77" i="2"/>
  <c r="N77" i="2"/>
  <c r="N73" i="2"/>
  <c r="M73" i="2"/>
  <c r="N129" i="2"/>
  <c r="M129" i="2"/>
  <c r="N113" i="2"/>
  <c r="M113" i="2"/>
  <c r="M124" i="2"/>
  <c r="N124" i="2"/>
  <c r="M108" i="2"/>
  <c r="N108" i="2"/>
  <c r="N72" i="2"/>
  <c r="M72" i="2"/>
  <c r="B72" i="2" s="1"/>
  <c r="AB133" i="2"/>
  <c r="N121" i="2"/>
  <c r="M121" i="2"/>
  <c r="M128" i="2"/>
  <c r="N128" i="2"/>
  <c r="M116" i="2"/>
  <c r="N116" i="2"/>
  <c r="M112" i="2"/>
  <c r="N112" i="2"/>
  <c r="N100" i="2"/>
  <c r="M100" i="2"/>
  <c r="N92" i="2"/>
  <c r="M92" i="2"/>
  <c r="N84" i="2"/>
  <c r="M84" i="2"/>
  <c r="N80" i="2"/>
  <c r="M80" i="2"/>
  <c r="N131" i="2"/>
  <c r="M131" i="2"/>
  <c r="N127" i="2"/>
  <c r="M127" i="2"/>
  <c r="N123" i="2"/>
  <c r="M123" i="2"/>
  <c r="N119" i="2"/>
  <c r="M119" i="2"/>
  <c r="N115" i="2"/>
  <c r="M115" i="2"/>
  <c r="N111" i="2"/>
  <c r="M111" i="2"/>
  <c r="N107" i="2"/>
  <c r="M107" i="2"/>
  <c r="M99" i="2"/>
  <c r="N99" i="2"/>
  <c r="N95" i="2"/>
  <c r="M95" i="2"/>
  <c r="N91" i="2"/>
  <c r="M91" i="2"/>
  <c r="M87" i="2"/>
  <c r="N87" i="2"/>
  <c r="M83" i="2"/>
  <c r="N83" i="2"/>
  <c r="M79" i="2"/>
  <c r="N79" i="2"/>
  <c r="N75" i="2"/>
  <c r="M75" i="2"/>
  <c r="Q87" i="2"/>
  <c r="AC87" i="2" s="1"/>
  <c r="R87" i="2"/>
  <c r="AB101" i="2"/>
  <c r="AB103" i="2"/>
  <c r="V88" i="2"/>
  <c r="A3" i="3"/>
  <c r="A5" i="3"/>
  <c r="A8" i="3"/>
  <c r="A9" i="3"/>
  <c r="A7" i="3"/>
  <c r="A6" i="3"/>
  <c r="A10" i="3"/>
  <c r="A11" i="3"/>
  <c r="A13" i="3"/>
  <c r="A12" i="3"/>
  <c r="A14" i="3"/>
  <c r="A15" i="3"/>
  <c r="A18" i="3"/>
  <c r="A16" i="3"/>
  <c r="A19" i="3"/>
  <c r="A20" i="3"/>
  <c r="A22" i="3"/>
  <c r="A17" i="3"/>
  <c r="A24" i="3"/>
  <c r="A26" i="3"/>
  <c r="A21" i="3"/>
  <c r="A25" i="3"/>
  <c r="A23" i="3"/>
  <c r="A27" i="3"/>
  <c r="A31" i="3"/>
  <c r="A29" i="3"/>
  <c r="A33" i="3"/>
  <c r="A28" i="3"/>
  <c r="A30" i="3"/>
  <c r="A35" i="3"/>
  <c r="A34" i="3"/>
  <c r="A39" i="3"/>
  <c r="A36" i="3"/>
  <c r="A40" i="3"/>
  <c r="A37" i="3"/>
  <c r="A44" i="3"/>
  <c r="A43" i="3"/>
  <c r="A41" i="3"/>
  <c r="A38" i="3"/>
  <c r="A42" i="3"/>
  <c r="A52" i="3"/>
  <c r="A46" i="3"/>
  <c r="A45" i="3"/>
  <c r="A50" i="3"/>
  <c r="A49" i="3"/>
  <c r="A47" i="3"/>
  <c r="A48" i="3"/>
  <c r="A51" i="3"/>
  <c r="A57" i="3"/>
  <c r="A32" i="3"/>
  <c r="A53" i="3"/>
  <c r="A54" i="3"/>
  <c r="A55" i="3"/>
  <c r="A59" i="3"/>
  <c r="A58" i="3"/>
  <c r="A56" i="3"/>
  <c r="A4" i="3"/>
  <c r="S27" i="13" l="1"/>
  <c r="R19" i="13"/>
  <c r="S19" i="13"/>
  <c r="S14" i="13"/>
  <c r="S21" i="13"/>
  <c r="N106" i="13"/>
  <c r="N130" i="13"/>
  <c r="K130" i="13"/>
  <c r="M130" i="13" s="1"/>
  <c r="N131" i="13"/>
  <c r="K131" i="13"/>
  <c r="M131" i="13" s="1"/>
  <c r="M82" i="13"/>
  <c r="N114" i="13"/>
  <c r="K114" i="13"/>
  <c r="M114" i="13" s="1"/>
  <c r="N113" i="13"/>
  <c r="K113" i="13"/>
  <c r="M113" i="13" s="1"/>
  <c r="N71" i="13"/>
  <c r="K71" i="13"/>
  <c r="M71" i="13" s="1"/>
  <c r="M76" i="13"/>
  <c r="S74" i="14"/>
  <c r="I74" i="14" s="1"/>
  <c r="M90" i="13"/>
  <c r="M41" i="13"/>
  <c r="M51" i="13"/>
  <c r="M83" i="13"/>
  <c r="M39" i="13"/>
  <c r="N24" i="13"/>
  <c r="M25" i="13"/>
  <c r="M68" i="13"/>
  <c r="N85" i="13"/>
  <c r="N83" i="13"/>
  <c r="M67" i="13"/>
  <c r="M45" i="13"/>
  <c r="M32" i="13"/>
  <c r="M8" i="13"/>
  <c r="M80" i="13"/>
  <c r="N18" i="13"/>
  <c r="M11" i="13"/>
  <c r="S22" i="13"/>
  <c r="S25" i="13"/>
  <c r="N116" i="13"/>
  <c r="K116" i="13"/>
  <c r="M116" i="13" s="1"/>
  <c r="N120" i="13"/>
  <c r="K120" i="13"/>
  <c r="M120" i="13" s="1"/>
  <c r="N123" i="13"/>
  <c r="K123" i="13"/>
  <c r="M123" i="13" s="1"/>
  <c r="N129" i="13"/>
  <c r="K129" i="13"/>
  <c r="M129" i="13" s="1"/>
  <c r="N54" i="13"/>
  <c r="K54" i="13"/>
  <c r="M54" i="13" s="1"/>
  <c r="N88" i="13"/>
  <c r="K88" i="13"/>
  <c r="M88" i="13" s="1"/>
  <c r="N125" i="13"/>
  <c r="K125" i="13"/>
  <c r="M125" i="13" s="1"/>
  <c r="N124" i="13"/>
  <c r="K124" i="13"/>
  <c r="M124" i="13" s="1"/>
  <c r="N127" i="13"/>
  <c r="K127" i="13"/>
  <c r="M127" i="13" s="1"/>
  <c r="N119" i="13"/>
  <c r="K119" i="13"/>
  <c r="M119" i="13" s="1"/>
  <c r="N121" i="13"/>
  <c r="K121" i="13"/>
  <c r="M121" i="13" s="1"/>
  <c r="N115" i="13"/>
  <c r="K115" i="13"/>
  <c r="N118" i="13"/>
  <c r="K118" i="13"/>
  <c r="M118" i="13" s="1"/>
  <c r="N126" i="13"/>
  <c r="K126" i="13"/>
  <c r="M126" i="13" s="1"/>
  <c r="M87" i="13"/>
  <c r="N122" i="13"/>
  <c r="K122" i="13"/>
  <c r="M122" i="13" s="1"/>
  <c r="N117" i="13"/>
  <c r="K117" i="13"/>
  <c r="M117" i="13" s="1"/>
  <c r="N128" i="13"/>
  <c r="K128" i="13"/>
  <c r="M128" i="13" s="1"/>
  <c r="N89" i="13"/>
  <c r="K89" i="13"/>
  <c r="N87" i="13"/>
  <c r="N111" i="13"/>
  <c r="K111" i="13"/>
  <c r="M111" i="13" s="1"/>
  <c r="M38" i="13"/>
  <c r="N38" i="13"/>
  <c r="M96" i="13"/>
  <c r="M22" i="13"/>
  <c r="M105" i="13"/>
  <c r="M37" i="13"/>
  <c r="M104" i="13"/>
  <c r="N66" i="13"/>
  <c r="M18" i="13"/>
  <c r="S73" i="14"/>
  <c r="I73" i="14" s="1"/>
  <c r="N26" i="13"/>
  <c r="N80" i="13"/>
  <c r="N103" i="13"/>
  <c r="N72" i="13"/>
  <c r="M95" i="13"/>
  <c r="M77" i="13"/>
  <c r="M6" i="13"/>
  <c r="M4" i="13"/>
  <c r="M44" i="13"/>
  <c r="M74" i="13"/>
  <c r="N45" i="13"/>
  <c r="N39" i="13"/>
  <c r="N6" i="13"/>
  <c r="N55" i="13"/>
  <c r="N100" i="13"/>
  <c r="N23" i="13"/>
  <c r="N32" i="13"/>
  <c r="L110" i="13"/>
  <c r="M110" i="13" s="1"/>
  <c r="N11" i="13"/>
  <c r="N50" i="13"/>
  <c r="S27" i="14"/>
  <c r="I27" i="14" s="1"/>
  <c r="M23" i="13"/>
  <c r="S26" i="14"/>
  <c r="I26" i="14" s="1"/>
  <c r="M78" i="13"/>
  <c r="N37" i="13"/>
  <c r="N47" i="13"/>
  <c r="N77" i="13"/>
  <c r="M10" i="13"/>
  <c r="M28" i="13"/>
  <c r="M26" i="13"/>
  <c r="L85" i="13"/>
  <c r="M85" i="13" s="1"/>
  <c r="M52" i="13"/>
  <c r="M101" i="13"/>
  <c r="N76" i="13"/>
  <c r="N4" i="13"/>
  <c r="N102" i="13"/>
  <c r="N28" i="13"/>
  <c r="N20" i="13"/>
  <c r="M61" i="13"/>
  <c r="M57" i="13"/>
  <c r="S29" i="14"/>
  <c r="I29" i="14" s="1"/>
  <c r="N81" i="13"/>
  <c r="N56" i="13"/>
  <c r="N74" i="13"/>
  <c r="M12" i="13"/>
  <c r="L106" i="13"/>
  <c r="M106" i="13" s="1"/>
  <c r="L66" i="13"/>
  <c r="M66" i="13" s="1"/>
  <c r="L20" i="13"/>
  <c r="M20" i="13" s="1"/>
  <c r="N8" i="13"/>
  <c r="N31" i="13"/>
  <c r="M103" i="13"/>
  <c r="M56" i="13"/>
  <c r="N86" i="13"/>
  <c r="M86" i="13"/>
  <c r="L73" i="13"/>
  <c r="M73" i="13" s="1"/>
  <c r="M94" i="13"/>
  <c r="S28" i="14"/>
  <c r="I28" i="14" s="1"/>
  <c r="N30" i="13"/>
  <c r="L75" i="13"/>
  <c r="M75" i="13" s="1"/>
  <c r="N27" i="13"/>
  <c r="S30" i="14"/>
  <c r="I30" i="14" s="1"/>
  <c r="N52" i="13"/>
  <c r="N25" i="13"/>
  <c r="N35" i="13"/>
  <c r="N61" i="13"/>
  <c r="S42" i="14"/>
  <c r="I42" i="14" s="1"/>
  <c r="M34" i="13"/>
  <c r="B87" i="2"/>
  <c r="C71" i="2"/>
  <c r="C72" i="2" s="1"/>
  <c r="B71" i="2"/>
  <c r="N68" i="13"/>
  <c r="M48" i="13"/>
  <c r="M60" i="13"/>
  <c r="N33" i="13"/>
  <c r="M13" i="13"/>
  <c r="N60" i="13"/>
  <c r="N21" i="13"/>
  <c r="N29" i="13"/>
  <c r="N48" i="13"/>
  <c r="N22" i="13"/>
  <c r="N67" i="13"/>
  <c r="N79" i="13"/>
  <c r="L3" i="13"/>
  <c r="M3" i="13" s="1"/>
  <c r="N63" i="13"/>
  <c r="K63" i="13"/>
  <c r="M63" i="13" s="1"/>
  <c r="N10" i="13"/>
  <c r="N34" i="13"/>
  <c r="R12" i="13"/>
  <c r="N51" i="13"/>
  <c r="M42" i="13"/>
  <c r="M92" i="13"/>
  <c r="N82" i="13"/>
  <c r="M7" i="13"/>
  <c r="N58" i="13"/>
  <c r="N62" i="13"/>
  <c r="N7" i="13"/>
  <c r="L16" i="13"/>
  <c r="M16" i="13" s="1"/>
  <c r="N64" i="13"/>
  <c r="K64" i="13"/>
  <c r="M64" i="13" s="1"/>
  <c r="S32" i="14"/>
  <c r="I32" i="14" s="1"/>
  <c r="N98" i="13"/>
  <c r="N65" i="13"/>
  <c r="M112" i="13"/>
  <c r="S72" i="14"/>
  <c r="I72" i="14" s="1"/>
  <c r="L109" i="13"/>
  <c r="M109" i="13" s="1"/>
  <c r="N95" i="13"/>
  <c r="S33" i="14"/>
  <c r="I33" i="14" s="1"/>
  <c r="N12" i="13"/>
  <c r="N92" i="13"/>
  <c r="S34" i="14"/>
  <c r="I34" i="14" s="1"/>
  <c r="K55" i="13"/>
  <c r="M55" i="13" s="1"/>
  <c r="M15" i="13"/>
  <c r="S18" i="13"/>
  <c r="N90" i="13"/>
  <c r="M33" i="13"/>
  <c r="M53" i="13"/>
  <c r="S7" i="13"/>
  <c r="N96" i="13"/>
  <c r="N9" i="13"/>
  <c r="N53" i="13"/>
  <c r="N104" i="13"/>
  <c r="L24" i="13"/>
  <c r="M24" i="13" s="1"/>
  <c r="N112" i="13"/>
  <c r="N13" i="13"/>
  <c r="K102" i="13"/>
  <c r="M102" i="13" s="1"/>
  <c r="S31" i="14"/>
  <c r="I31" i="14" s="1"/>
  <c r="M69" i="13"/>
  <c r="R7" i="13"/>
  <c r="N69" i="13"/>
  <c r="N40" i="13"/>
  <c r="M36" i="13"/>
  <c r="N44" i="13"/>
  <c r="M91" i="13"/>
  <c r="N49" i="13"/>
  <c r="N57" i="13"/>
  <c r="N42" i="13"/>
  <c r="N94" i="13"/>
  <c r="M107" i="13"/>
  <c r="N105" i="13"/>
  <c r="M43" i="13"/>
  <c r="N84" i="13"/>
  <c r="M46" i="13"/>
  <c r="M47" i="13"/>
  <c r="N15" i="13"/>
  <c r="M9" i="13"/>
  <c r="N70" i="13"/>
  <c r="K19" i="13"/>
  <c r="M19" i="13" s="1"/>
  <c r="N19" i="13"/>
  <c r="N108" i="13"/>
  <c r="K93" i="13"/>
  <c r="M93" i="13" s="1"/>
  <c r="N93" i="13"/>
  <c r="M30" i="13"/>
  <c r="N101" i="13"/>
  <c r="N78" i="13"/>
  <c r="L14" i="13"/>
  <c r="M14" i="13" s="1"/>
  <c r="N14" i="13"/>
  <c r="S15" i="13"/>
  <c r="K97" i="13"/>
  <c r="M97" i="13" s="1"/>
  <c r="N97" i="13"/>
  <c r="S71" i="14"/>
  <c r="I71" i="14" s="1"/>
  <c r="N17" i="13"/>
  <c r="N41" i="13"/>
  <c r="N99" i="13"/>
  <c r="K5" i="13"/>
  <c r="M5" i="13" s="1"/>
  <c r="N5" i="13"/>
  <c r="N91" i="13"/>
  <c r="N43" i="13"/>
  <c r="N59" i="13"/>
  <c r="K59" i="13"/>
  <c r="M59" i="13" s="1"/>
  <c r="N46" i="13"/>
  <c r="N107" i="13"/>
  <c r="T52" i="3"/>
  <c r="T56" i="3"/>
  <c r="T53" i="3"/>
  <c r="T44" i="3"/>
  <c r="T49" i="3"/>
  <c r="T39" i="3"/>
  <c r="T36" i="3"/>
  <c r="T37" i="3"/>
  <c r="T21" i="3"/>
  <c r="T26" i="3"/>
  <c r="T24" i="3"/>
  <c r="T15" i="3"/>
  <c r="T11" i="3"/>
  <c r="T8" i="3"/>
  <c r="T4" i="3"/>
  <c r="T58" i="3"/>
  <c r="T55" i="3"/>
  <c r="T32" i="3"/>
  <c r="T43" i="3"/>
  <c r="T47" i="3"/>
  <c r="T34" i="3"/>
  <c r="T42" i="3"/>
  <c r="T30" i="3"/>
  <c r="T28" i="3"/>
  <c r="T22" i="3"/>
  <c r="T18" i="3"/>
  <c r="T12" i="3"/>
  <c r="T9" i="3"/>
  <c r="T7" i="3"/>
  <c r="T59" i="3"/>
  <c r="T46" i="3"/>
  <c r="T45" i="3"/>
  <c r="T33" i="3"/>
  <c r="T38" i="3"/>
  <c r="T51" i="3"/>
  <c r="T35" i="3"/>
  <c r="T29" i="3"/>
  <c r="T20" i="3"/>
  <c r="T25" i="3"/>
  <c r="T17" i="3"/>
  <c r="T13" i="3"/>
  <c r="T6" i="3"/>
  <c r="T5" i="3"/>
  <c r="T57" i="3"/>
  <c r="T54" i="3"/>
  <c r="T41" i="3"/>
  <c r="T48" i="3"/>
  <c r="T40" i="3"/>
  <c r="T50" i="3"/>
  <c r="T31" i="3"/>
  <c r="T23" i="3"/>
  <c r="T19" i="3"/>
  <c r="T27" i="3"/>
  <c r="T14" i="3"/>
  <c r="T16" i="3"/>
  <c r="T10" i="3"/>
  <c r="T3" i="3"/>
  <c r="S57" i="3"/>
  <c r="S54" i="3"/>
  <c r="S41" i="3"/>
  <c r="S48" i="3"/>
  <c r="S40" i="3"/>
  <c r="S50" i="3"/>
  <c r="S31" i="3"/>
  <c r="S23" i="3"/>
  <c r="S19" i="3"/>
  <c r="S27" i="3"/>
  <c r="S14" i="3"/>
  <c r="S16" i="3"/>
  <c r="S10" i="3"/>
  <c r="S3" i="3"/>
  <c r="S52" i="3"/>
  <c r="S56" i="3"/>
  <c r="S53" i="3"/>
  <c r="S44" i="3"/>
  <c r="S49" i="3"/>
  <c r="S39" i="3"/>
  <c r="S36" i="3"/>
  <c r="S37" i="3"/>
  <c r="S21" i="3"/>
  <c r="S26" i="3"/>
  <c r="S24" i="3"/>
  <c r="S15" i="3"/>
  <c r="S11" i="3"/>
  <c r="S8" i="3"/>
  <c r="S4" i="3"/>
  <c r="S58" i="3"/>
  <c r="S55" i="3"/>
  <c r="S32" i="3"/>
  <c r="S43" i="3"/>
  <c r="S47" i="3"/>
  <c r="S34" i="3"/>
  <c r="S42" i="3"/>
  <c r="S30" i="3"/>
  <c r="S28" i="3"/>
  <c r="S22" i="3"/>
  <c r="S18" i="3"/>
  <c r="S12" i="3"/>
  <c r="S9" i="3"/>
  <c r="S7" i="3"/>
  <c r="S59" i="3"/>
  <c r="S46" i="3"/>
  <c r="S45" i="3"/>
  <c r="S33" i="3"/>
  <c r="S38" i="3"/>
  <c r="S51" i="3"/>
  <c r="S35" i="3"/>
  <c r="S29" i="3"/>
  <c r="S20" i="3"/>
  <c r="S25" i="3"/>
  <c r="S17" i="3"/>
  <c r="S13" i="3"/>
  <c r="S6" i="3"/>
  <c r="S5" i="3"/>
  <c r="P59" i="3"/>
  <c r="P28" i="3"/>
  <c r="P17" i="3"/>
  <c r="P24" i="3"/>
  <c r="P15" i="3"/>
  <c r="P22" i="3"/>
  <c r="P21" i="3"/>
  <c r="P12" i="3"/>
  <c r="P26" i="3"/>
  <c r="P33" i="3"/>
  <c r="P27" i="3"/>
  <c r="P10" i="3"/>
  <c r="P19" i="3"/>
  <c r="P9" i="3"/>
  <c r="P16" i="3"/>
  <c r="P6" i="3"/>
  <c r="P14" i="3"/>
  <c r="P13" i="3"/>
  <c r="P45" i="3"/>
  <c r="P52" i="3"/>
  <c r="P38" i="3"/>
  <c r="P4" i="3"/>
  <c r="P11" i="3"/>
  <c r="P18" i="3"/>
  <c r="P8" i="3"/>
  <c r="P48" i="3"/>
  <c r="P7" i="3"/>
  <c r="P5" i="3"/>
  <c r="P42" i="3"/>
  <c r="P44" i="3"/>
  <c r="P37" i="3"/>
  <c r="P3" i="3"/>
  <c r="P58" i="3"/>
  <c r="P57" i="3"/>
  <c r="P56" i="3"/>
  <c r="P49" i="3"/>
  <c r="P54" i="3"/>
  <c r="P53" i="3"/>
  <c r="P46" i="3"/>
  <c r="P51" i="3"/>
  <c r="P50" i="3"/>
  <c r="P40" i="3"/>
  <c r="P47" i="3"/>
  <c r="P31" i="3"/>
  <c r="P32" i="3"/>
  <c r="P43" i="3"/>
  <c r="P36" i="3"/>
  <c r="P25" i="3"/>
  <c r="P34" i="3"/>
  <c r="P23" i="3"/>
  <c r="P30" i="3"/>
  <c r="P29" i="3"/>
  <c r="P20" i="3"/>
  <c r="P35" i="3"/>
  <c r="P55" i="3"/>
  <c r="P39" i="3"/>
  <c r="P41" i="3"/>
  <c r="M70" i="13"/>
  <c r="T13" i="13" s="1"/>
  <c r="AC138" i="2"/>
  <c r="AD138" i="2"/>
  <c r="AE138" i="2"/>
  <c r="M49" i="13"/>
  <c r="T23" i="13" s="1"/>
  <c r="U13" i="13"/>
  <c r="AC137" i="2"/>
  <c r="AE137" i="2"/>
  <c r="AD137" i="2"/>
  <c r="AC135" i="2"/>
  <c r="AE135" i="2"/>
  <c r="AD135" i="2"/>
  <c r="S70" i="14"/>
  <c r="I70" i="14" s="1"/>
  <c r="S69" i="14"/>
  <c r="I69" i="14" s="1"/>
  <c r="M31" i="13"/>
  <c r="T7" i="13" s="1"/>
  <c r="S68" i="14"/>
  <c r="I68" i="14" s="1"/>
  <c r="U15" i="13"/>
  <c r="R15" i="13"/>
  <c r="S57" i="14"/>
  <c r="I57" i="14" s="1"/>
  <c r="S55" i="14"/>
  <c r="I55" i="14" s="1"/>
  <c r="S43" i="14"/>
  <c r="I43" i="14" s="1"/>
  <c r="S40" i="14"/>
  <c r="I40" i="14" s="1"/>
  <c r="S62" i="14"/>
  <c r="I62" i="14" s="1"/>
  <c r="S52" i="14"/>
  <c r="I52" i="14" s="1"/>
  <c r="S44" i="14"/>
  <c r="I44" i="14" s="1"/>
  <c r="S54" i="14"/>
  <c r="I54" i="14" s="1"/>
  <c r="S41" i="14"/>
  <c r="I41" i="14" s="1"/>
  <c r="S39" i="14"/>
  <c r="I39" i="14" s="1"/>
  <c r="S46" i="14"/>
  <c r="I46" i="14" s="1"/>
  <c r="S64" i="14"/>
  <c r="I64" i="14" s="1"/>
  <c r="S37" i="14"/>
  <c r="I37" i="14" s="1"/>
  <c r="S59" i="14"/>
  <c r="I59" i="14" s="1"/>
  <c r="S66" i="14"/>
  <c r="I66" i="14" s="1"/>
  <c r="S53" i="14"/>
  <c r="I53" i="14" s="1"/>
  <c r="S60" i="14"/>
  <c r="I60" i="14" s="1"/>
  <c r="S47" i="14"/>
  <c r="I47" i="14" s="1"/>
  <c r="S51" i="14"/>
  <c r="I51" i="14" s="1"/>
  <c r="S63" i="14"/>
  <c r="I63" i="14" s="1"/>
  <c r="S35" i="14"/>
  <c r="I35" i="14" s="1"/>
  <c r="S36" i="14"/>
  <c r="I36" i="14" s="1"/>
  <c r="S67" i="14"/>
  <c r="I67" i="14" s="1"/>
  <c r="S61" i="14"/>
  <c r="I61" i="14" s="1"/>
  <c r="S49" i="14"/>
  <c r="I49" i="14" s="1"/>
  <c r="S56" i="14"/>
  <c r="I56" i="14" s="1"/>
  <c r="S50" i="14"/>
  <c r="I50" i="14" s="1"/>
  <c r="S45" i="14"/>
  <c r="I45" i="14" s="1"/>
  <c r="S65" i="14"/>
  <c r="I65" i="14" s="1"/>
  <c r="S58" i="14"/>
  <c r="I58" i="14" s="1"/>
  <c r="S38" i="14"/>
  <c r="I38" i="14" s="1"/>
  <c r="S48" i="14"/>
  <c r="I48" i="14" s="1"/>
  <c r="U16" i="13"/>
  <c r="U5" i="13"/>
  <c r="S8" i="13"/>
  <c r="S10" i="13"/>
  <c r="R3" i="13"/>
  <c r="U11" i="13"/>
  <c r="U9" i="13"/>
  <c r="S26" i="13"/>
  <c r="U3" i="13"/>
  <c r="T11" i="13"/>
  <c r="U10" i="13"/>
  <c r="R9" i="13"/>
  <c r="M108" i="13"/>
  <c r="M17" i="13"/>
  <c r="T8" i="13" s="1"/>
  <c r="S20" i="13"/>
  <c r="R16" i="13"/>
  <c r="U18" i="13"/>
  <c r="U20" i="13"/>
  <c r="S4" i="13"/>
  <c r="R5" i="13"/>
  <c r="S9" i="13"/>
  <c r="M72" i="13"/>
  <c r="T18" i="13" s="1"/>
  <c r="U12" i="13"/>
  <c r="U8" i="13"/>
  <c r="R4" i="13"/>
  <c r="U4" i="13"/>
  <c r="AC134" i="2"/>
  <c r="AD134" i="2"/>
  <c r="AE134" i="2"/>
  <c r="S3" i="13"/>
  <c r="S5" i="13"/>
  <c r="S6" i="13"/>
  <c r="S16" i="13"/>
  <c r="R6" i="13"/>
  <c r="U6" i="13"/>
  <c r="M50" i="13"/>
  <c r="T4" i="13" s="1"/>
  <c r="S12" i="13"/>
  <c r="R13" i="13"/>
  <c r="U7" i="13"/>
  <c r="AB83" i="2"/>
  <c r="AB99" i="2"/>
  <c r="AB112" i="2"/>
  <c r="AB128" i="2"/>
  <c r="AB113" i="2"/>
  <c r="AB73" i="2"/>
  <c r="AB81" i="2"/>
  <c r="AB117" i="2"/>
  <c r="AB74" i="2"/>
  <c r="AB82" i="2"/>
  <c r="AB90" i="2"/>
  <c r="AB98" i="2"/>
  <c r="AB76" i="2"/>
  <c r="AB96" i="2"/>
  <c r="R88" i="2"/>
  <c r="Q88" i="2"/>
  <c r="AC88" i="2" s="1"/>
  <c r="AB95" i="2"/>
  <c r="AB107" i="2"/>
  <c r="AB115" i="2"/>
  <c r="AB123" i="2"/>
  <c r="AB131" i="2"/>
  <c r="AB84" i="2"/>
  <c r="AB100" i="2"/>
  <c r="AB121" i="2"/>
  <c r="AB108" i="2"/>
  <c r="AB89" i="2"/>
  <c r="AB97" i="2"/>
  <c r="AB110" i="2"/>
  <c r="AB118" i="2"/>
  <c r="AB126" i="2"/>
  <c r="AB132" i="2"/>
  <c r="AB79" i="2"/>
  <c r="AB87" i="2"/>
  <c r="AD87" i="2"/>
  <c r="AE87" i="2"/>
  <c r="AB116" i="2"/>
  <c r="AB72" i="2"/>
  <c r="AB129" i="2"/>
  <c r="AB85" i="2"/>
  <c r="AB109" i="2"/>
  <c r="AB71" i="2"/>
  <c r="AB78" i="2"/>
  <c r="AB86" i="2"/>
  <c r="AB94" i="2"/>
  <c r="AB106" i="2"/>
  <c r="AB114" i="2"/>
  <c r="AB88" i="2"/>
  <c r="AB125" i="2"/>
  <c r="AB75" i="2"/>
  <c r="AB91" i="2"/>
  <c r="AB111" i="2"/>
  <c r="AB119" i="2"/>
  <c r="AB127" i="2"/>
  <c r="AB80" i="2"/>
  <c r="AB92" i="2"/>
  <c r="AB124" i="2"/>
  <c r="AB77" i="2"/>
  <c r="AB93" i="2"/>
  <c r="AB122" i="2"/>
  <c r="AB130" i="2"/>
  <c r="AB120" i="2"/>
  <c r="AB104" i="2"/>
  <c r="AB105" i="2"/>
  <c r="AB102" i="2"/>
  <c r="T16" i="13"/>
  <c r="T5" i="13"/>
  <c r="T3" i="13"/>
  <c r="T10" i="13"/>
  <c r="N17" i="3"/>
  <c r="Y17" i="3" s="1"/>
  <c r="N47" i="3"/>
  <c r="Y47" i="3" s="1"/>
  <c r="N29" i="3"/>
  <c r="Y29" i="3" s="1"/>
  <c r="O59" i="3"/>
  <c r="O46" i="3"/>
  <c r="O32" i="3"/>
  <c r="O43" i="3"/>
  <c r="O47" i="3"/>
  <c r="O34" i="3"/>
  <c r="O42" i="3"/>
  <c r="O30" i="3"/>
  <c r="O28" i="3"/>
  <c r="O22" i="3"/>
  <c r="O18" i="3"/>
  <c r="O12" i="3"/>
  <c r="O9" i="3"/>
  <c r="O7" i="3"/>
  <c r="O8" i="3"/>
  <c r="O3" i="3"/>
  <c r="O11" i="3"/>
  <c r="O10" i="3"/>
  <c r="O58" i="3"/>
  <c r="O55" i="3"/>
  <c r="O53" i="3"/>
  <c r="O44" i="3"/>
  <c r="O49" i="3"/>
  <c r="O39" i="3"/>
  <c r="O36" i="3"/>
  <c r="O37" i="3"/>
  <c r="O21" i="3"/>
  <c r="O26" i="3"/>
  <c r="O24" i="3"/>
  <c r="O15" i="3"/>
  <c r="O4" i="3"/>
  <c r="O5" i="3"/>
  <c r="O52" i="3"/>
  <c r="O56" i="3"/>
  <c r="O54" i="3"/>
  <c r="O41" i="3"/>
  <c r="O48" i="3"/>
  <c r="O40" i="3"/>
  <c r="O50" i="3"/>
  <c r="O31" i="3"/>
  <c r="O23" i="3"/>
  <c r="O19" i="3"/>
  <c r="O27" i="3"/>
  <c r="O14" i="3"/>
  <c r="O16" i="3"/>
  <c r="O17" i="3"/>
  <c r="O13" i="3"/>
  <c r="O57" i="3"/>
  <c r="O45" i="3"/>
  <c r="O33" i="3"/>
  <c r="O38" i="3"/>
  <c r="O51" i="3"/>
  <c r="O35" i="3"/>
  <c r="O29" i="3"/>
  <c r="O20" i="3"/>
  <c r="O25" i="3"/>
  <c r="O6" i="3"/>
  <c r="N25" i="3"/>
  <c r="Y25" i="3" s="1"/>
  <c r="N50" i="3"/>
  <c r="Y50" i="3" s="1"/>
  <c r="N3" i="3"/>
  <c r="Y3" i="3" s="1"/>
  <c r="N39" i="3"/>
  <c r="Y39" i="3" s="1"/>
  <c r="N7" i="3"/>
  <c r="Y7" i="3" s="1"/>
  <c r="N34" i="3"/>
  <c r="Y34" i="3" s="1"/>
  <c r="N15" i="3"/>
  <c r="Y15" i="3" s="1"/>
  <c r="N20" i="3"/>
  <c r="Y20" i="3" s="1"/>
  <c r="N57" i="3"/>
  <c r="Y57" i="3" s="1"/>
  <c r="N40" i="3"/>
  <c r="Y40" i="3" s="1"/>
  <c r="N11" i="3"/>
  <c r="Y11" i="3" s="1"/>
  <c r="N49" i="3"/>
  <c r="Y49" i="3" s="1"/>
  <c r="N9" i="3"/>
  <c r="Y9" i="3" s="1"/>
  <c r="N16" i="3"/>
  <c r="Y16" i="3" s="1"/>
  <c r="N4" i="3"/>
  <c r="Y4" i="3" s="1"/>
  <c r="N35" i="3"/>
  <c r="Y35" i="3" s="1"/>
  <c r="N14" i="3"/>
  <c r="Y14" i="3" s="1"/>
  <c r="N41" i="3"/>
  <c r="Y41" i="3" s="1"/>
  <c r="N24" i="3"/>
  <c r="Y24" i="3" s="1"/>
  <c r="N53" i="3"/>
  <c r="Y53" i="3" s="1"/>
  <c r="N18" i="3"/>
  <c r="Y18" i="3" s="1"/>
  <c r="N32" i="3"/>
  <c r="Y32" i="3" s="1"/>
  <c r="N44" i="3"/>
  <c r="Y44" i="3" s="1"/>
  <c r="N51" i="3"/>
  <c r="Y51" i="3" s="1"/>
  <c r="N27" i="3"/>
  <c r="Y27" i="3" s="1"/>
  <c r="N54" i="3"/>
  <c r="Y54" i="3" s="1"/>
  <c r="N26" i="3"/>
  <c r="Y26" i="3" s="1"/>
  <c r="N55" i="3"/>
  <c r="Y55" i="3" s="1"/>
  <c r="N22" i="3"/>
  <c r="Y22" i="3" s="1"/>
  <c r="N46" i="3"/>
  <c r="Y46" i="3" s="1"/>
  <c r="N48" i="3"/>
  <c r="Y48" i="3" s="1"/>
  <c r="N38" i="3"/>
  <c r="Y38" i="3" s="1"/>
  <c r="N19" i="3"/>
  <c r="Y19" i="3" s="1"/>
  <c r="N56" i="3"/>
  <c r="Y56" i="3" s="1"/>
  <c r="N21" i="3"/>
  <c r="Y21" i="3" s="1"/>
  <c r="N58" i="3"/>
  <c r="Y58" i="3" s="1"/>
  <c r="N28" i="3"/>
  <c r="Y28" i="3" s="1"/>
  <c r="N59" i="3"/>
  <c r="Y59" i="3" s="1"/>
  <c r="N12" i="3"/>
  <c r="Y12" i="3" s="1"/>
  <c r="N33" i="3"/>
  <c r="Y33" i="3" s="1"/>
  <c r="N23" i="3"/>
  <c r="Y23" i="3" s="1"/>
  <c r="N52" i="3"/>
  <c r="Y52" i="3" s="1"/>
  <c r="N37" i="3"/>
  <c r="Y37" i="3" s="1"/>
  <c r="N8" i="3"/>
  <c r="Y8" i="3" s="1"/>
  <c r="N30" i="3"/>
  <c r="Y30" i="3" s="1"/>
  <c r="N6" i="3"/>
  <c r="Y6" i="3" s="1"/>
  <c r="N43" i="3"/>
  <c r="Y43" i="3" s="1"/>
  <c r="N45" i="3"/>
  <c r="Y45" i="3" s="1"/>
  <c r="N31" i="3"/>
  <c r="Y31" i="3" s="1"/>
  <c r="N5" i="3"/>
  <c r="Y5" i="3" s="1"/>
  <c r="N36" i="3"/>
  <c r="Y36" i="3" s="1"/>
  <c r="N13" i="3"/>
  <c r="Y13" i="3" s="1"/>
  <c r="N42" i="3"/>
  <c r="Y42" i="3" s="1"/>
  <c r="N10" i="3"/>
  <c r="Y10" i="3" s="1"/>
  <c r="V89" i="2"/>
  <c r="K26" i="3"/>
  <c r="K42" i="3"/>
  <c r="K56" i="3"/>
  <c r="K15" i="3"/>
  <c r="K39" i="3"/>
  <c r="K46" i="3"/>
  <c r="K11" i="3"/>
  <c r="K6" i="3"/>
  <c r="K14" i="3"/>
  <c r="K53" i="3"/>
  <c r="K50" i="3"/>
  <c r="K37" i="3"/>
  <c r="K43" i="3"/>
  <c r="K29" i="3"/>
  <c r="K5" i="3"/>
  <c r="K51" i="3"/>
  <c r="K45" i="3"/>
  <c r="K12" i="3"/>
  <c r="K31" i="3"/>
  <c r="K59" i="3"/>
  <c r="K49" i="3"/>
  <c r="K30" i="3"/>
  <c r="K4" i="3"/>
  <c r="K22" i="3"/>
  <c r="K20" i="3"/>
  <c r="K33" i="3"/>
  <c r="K57" i="3"/>
  <c r="K17" i="3"/>
  <c r="K32" i="3"/>
  <c r="K13" i="3"/>
  <c r="K18" i="3"/>
  <c r="K47" i="3"/>
  <c r="K10" i="3"/>
  <c r="K58" i="3"/>
  <c r="K25" i="3"/>
  <c r="K41" i="3"/>
  <c r="K34" i="3"/>
  <c r="K3" i="3"/>
  <c r="K54" i="3"/>
  <c r="K21" i="3"/>
  <c r="K36" i="3"/>
  <c r="K52" i="3"/>
  <c r="K35" i="3"/>
  <c r="K8" i="3"/>
  <c r="K27" i="3"/>
  <c r="K48" i="3"/>
  <c r="K38" i="3"/>
  <c r="K24" i="3"/>
  <c r="K19" i="3"/>
  <c r="K16" i="3"/>
  <c r="K55" i="3"/>
  <c r="K40" i="3"/>
  <c r="K28" i="3"/>
  <c r="K9" i="3"/>
  <c r="K7" i="3"/>
  <c r="K23" i="3"/>
  <c r="K44" i="3"/>
  <c r="L30" i="3"/>
  <c r="L34" i="3"/>
  <c r="L51" i="3"/>
  <c r="L27" i="3"/>
  <c r="L46" i="3"/>
  <c r="L31" i="3"/>
  <c r="L43" i="3"/>
  <c r="L50" i="3"/>
  <c r="L29" i="3"/>
  <c r="L38" i="3"/>
  <c r="L55" i="3"/>
  <c r="L14" i="3"/>
  <c r="L56" i="3"/>
  <c r="L11" i="3"/>
  <c r="L58" i="3"/>
  <c r="L41" i="3"/>
  <c r="L15" i="3"/>
  <c r="L53" i="3"/>
  <c r="L24" i="3"/>
  <c r="L42" i="3"/>
  <c r="L18" i="3"/>
  <c r="L23" i="3"/>
  <c r="L48" i="3"/>
  <c r="T20" i="13" l="1"/>
  <c r="S11" i="13"/>
  <c r="R10" i="13"/>
  <c r="T12" i="13"/>
  <c r="S13" i="13"/>
  <c r="U27" i="13"/>
  <c r="U23" i="13"/>
  <c r="R27" i="13"/>
  <c r="T9" i="13"/>
  <c r="R8" i="13"/>
  <c r="T17" i="13"/>
  <c r="R18" i="13"/>
  <c r="S17" i="13"/>
  <c r="U17" i="13"/>
  <c r="U19" i="13"/>
  <c r="T19" i="13"/>
  <c r="R17" i="13"/>
  <c r="T6" i="13"/>
  <c r="S24" i="13"/>
  <c r="T15" i="13"/>
  <c r="T14" i="13"/>
  <c r="T26" i="13"/>
  <c r="R20" i="13"/>
  <c r="U14" i="13"/>
  <c r="U24" i="13"/>
  <c r="U25" i="13"/>
  <c r="R11" i="13"/>
  <c r="U22" i="13"/>
  <c r="M89" i="13"/>
  <c r="T25" i="13" s="1"/>
  <c r="R25" i="13"/>
  <c r="M115" i="13"/>
  <c r="R24" i="13"/>
  <c r="T22" i="13"/>
  <c r="U26" i="13"/>
  <c r="R22" i="13"/>
  <c r="R26" i="13"/>
  <c r="R14" i="13"/>
  <c r="U21" i="13"/>
  <c r="T21" i="13"/>
  <c r="B88" i="2"/>
  <c r="R21" i="13"/>
  <c r="AE88" i="2"/>
  <c r="AD88" i="2"/>
  <c r="R89" i="2"/>
  <c r="Q89" i="2"/>
  <c r="B89" i="2" s="1"/>
  <c r="V90" i="2"/>
  <c r="L28" i="3"/>
  <c r="L3" i="3"/>
  <c r="L44" i="3"/>
  <c r="L36" i="3"/>
  <c r="L37" i="3"/>
  <c r="L39" i="3"/>
  <c r="L20" i="3"/>
  <c r="L16" i="3"/>
  <c r="L49" i="3"/>
  <c r="L33" i="3"/>
  <c r="L6" i="3"/>
  <c r="L10" i="3"/>
  <c r="L19" i="3"/>
  <c r="L9" i="3"/>
  <c r="L45" i="3"/>
  <c r="L12" i="3"/>
  <c r="L35" i="3"/>
  <c r="L52" i="3"/>
  <c r="L7" i="3"/>
  <c r="L40" i="3"/>
  <c r="L54" i="3"/>
  <c r="L22" i="3"/>
  <c r="L32" i="3"/>
  <c r="L8" i="3"/>
  <c r="L21" i="3"/>
  <c r="L13" i="3"/>
  <c r="L47" i="3"/>
  <c r="L59" i="3"/>
  <c r="L17" i="3"/>
  <c r="L4" i="3"/>
  <c r="L57" i="3"/>
  <c r="L5" i="3"/>
  <c r="L26" i="3"/>
  <c r="L25" i="3"/>
  <c r="T24" i="13" l="1"/>
  <c r="T27" i="13"/>
  <c r="R90" i="2"/>
  <c r="Q90" i="2"/>
  <c r="B90" i="2" s="1"/>
  <c r="AC89" i="2"/>
  <c r="AE89" i="2"/>
  <c r="AD89" i="2"/>
  <c r="V91" i="2"/>
  <c r="Q91" i="2" l="1"/>
  <c r="B91" i="2" s="1"/>
  <c r="R91" i="2"/>
  <c r="AC90" i="2"/>
  <c r="AD90" i="2"/>
  <c r="AE90" i="2"/>
  <c r="V93" i="2"/>
  <c r="V92" i="2"/>
  <c r="R92" i="2" l="1"/>
  <c r="Q92" i="2"/>
  <c r="B92" i="2" s="1"/>
  <c r="Q93" i="2"/>
  <c r="B93" i="2" s="1"/>
  <c r="R93" i="2"/>
  <c r="AC91" i="2"/>
  <c r="AD91" i="2"/>
  <c r="AE91" i="2"/>
  <c r="V95" i="2"/>
  <c r="V94" i="2"/>
  <c r="Q95" i="2" l="1"/>
  <c r="B95" i="2" s="1"/>
  <c r="R95" i="2"/>
  <c r="AC93" i="2"/>
  <c r="AD93" i="2"/>
  <c r="AE93" i="2"/>
  <c r="R94" i="2"/>
  <c r="Q94" i="2"/>
  <c r="B94" i="2" s="1"/>
  <c r="AC92" i="2"/>
  <c r="AD92" i="2"/>
  <c r="AE92" i="2"/>
  <c r="V131" i="2"/>
  <c r="V105" i="2"/>
  <c r="V99" i="2"/>
  <c r="V115" i="2"/>
  <c r="V133" i="2"/>
  <c r="V132" i="2"/>
  <c r="V77" i="2"/>
  <c r="V114" i="2"/>
  <c r="V79" i="2"/>
  <c r="V113" i="2"/>
  <c r="V82" i="2"/>
  <c r="V118" i="2"/>
  <c r="V101" i="2"/>
  <c r="V72" i="2"/>
  <c r="V80" i="2"/>
  <c r="V96" i="2"/>
  <c r="V97" i="2"/>
  <c r="V85" i="2"/>
  <c r="V84" i="2"/>
  <c r="V86" i="2"/>
  <c r="V107" i="2"/>
  <c r="V104" i="2"/>
  <c r="V106" i="2"/>
  <c r="V76" i="2"/>
  <c r="V120" i="2"/>
  <c r="V123" i="2"/>
  <c r="V102" i="2"/>
  <c r="V130" i="2"/>
  <c r="V81" i="2"/>
  <c r="V125" i="2"/>
  <c r="V129" i="2"/>
  <c r="V112" i="2"/>
  <c r="V119" i="2"/>
  <c r="V100" i="2"/>
  <c r="V124" i="2"/>
  <c r="V108" i="2"/>
  <c r="V109" i="2"/>
  <c r="V127" i="2"/>
  <c r="V103" i="2"/>
  <c r="V128" i="2"/>
  <c r="V116" i="2"/>
  <c r="V122" i="2"/>
  <c r="V98" i="2"/>
  <c r="V75" i="2"/>
  <c r="V126" i="2"/>
  <c r="V117" i="2"/>
  <c r="V111" i="2"/>
  <c r="V74" i="2"/>
  <c r="V83" i="2"/>
  <c r="V110" i="2"/>
  <c r="V71" i="2"/>
  <c r="V73" i="2"/>
  <c r="V78" i="2"/>
  <c r="V121" i="2"/>
  <c r="Q73" i="2" l="1"/>
  <c r="R73" i="2"/>
  <c r="R111" i="2"/>
  <c r="Q111" i="2"/>
  <c r="B111" i="2" s="1"/>
  <c r="R98" i="2"/>
  <c r="Q98" i="2"/>
  <c r="B98" i="2" s="1"/>
  <c r="Q124" i="2"/>
  <c r="B124" i="2" s="1"/>
  <c r="R124" i="2"/>
  <c r="R129" i="2"/>
  <c r="Q129" i="2"/>
  <c r="B129" i="2" s="1"/>
  <c r="Q106" i="2"/>
  <c r="B106" i="2" s="1"/>
  <c r="R106" i="2"/>
  <c r="R84" i="2"/>
  <c r="Q84" i="2"/>
  <c r="B84" i="2" s="1"/>
  <c r="R80" i="2"/>
  <c r="Q80" i="2"/>
  <c r="B80" i="2" s="1"/>
  <c r="R82" i="2"/>
  <c r="Q82" i="2"/>
  <c r="B82" i="2" s="1"/>
  <c r="Q77" i="2"/>
  <c r="B77" i="2" s="1"/>
  <c r="R77" i="2"/>
  <c r="R133" i="2"/>
  <c r="Q133" i="2"/>
  <c r="B133" i="2" s="1"/>
  <c r="R131" i="2"/>
  <c r="Q131" i="2"/>
  <c r="B131" i="2" s="1"/>
  <c r="AC94" i="2"/>
  <c r="AD94" i="2"/>
  <c r="AE94" i="2"/>
  <c r="Q130" i="2"/>
  <c r="B130" i="2" s="1"/>
  <c r="R130" i="2"/>
  <c r="R86" i="2"/>
  <c r="Q86" i="2"/>
  <c r="B86" i="2" s="1"/>
  <c r="Q118" i="2"/>
  <c r="B118" i="2" s="1"/>
  <c r="R118" i="2"/>
  <c r="Q132" i="2"/>
  <c r="B132" i="2" s="1"/>
  <c r="R132" i="2"/>
  <c r="R110" i="2"/>
  <c r="Q110" i="2"/>
  <c r="B110" i="2" s="1"/>
  <c r="Q122" i="2"/>
  <c r="B122" i="2" s="1"/>
  <c r="R122" i="2"/>
  <c r="R100" i="2"/>
  <c r="Q100" i="2"/>
  <c r="B100" i="2" s="1"/>
  <c r="R123" i="2"/>
  <c r="Q123" i="2"/>
  <c r="B123" i="2" s="1"/>
  <c r="R85" i="2"/>
  <c r="Q85" i="2"/>
  <c r="B85" i="2" s="1"/>
  <c r="R113" i="2"/>
  <c r="Q113" i="2"/>
  <c r="B113" i="2" s="1"/>
  <c r="R115" i="2"/>
  <c r="Q115" i="2"/>
  <c r="B115" i="2" s="1"/>
  <c r="R75" i="2"/>
  <c r="Q75" i="2"/>
  <c r="B75" i="2" s="1"/>
  <c r="Q128" i="2"/>
  <c r="B128" i="2" s="1"/>
  <c r="R128" i="2"/>
  <c r="Q108" i="2"/>
  <c r="B108" i="2" s="1"/>
  <c r="R108" i="2"/>
  <c r="Q112" i="2"/>
  <c r="B112" i="2" s="1"/>
  <c r="R112" i="2"/>
  <c r="R76" i="2"/>
  <c r="Q76" i="2"/>
  <c r="B76" i="2" s="1"/>
  <c r="R96" i="2"/>
  <c r="Q96" i="2"/>
  <c r="B96" i="2" s="1"/>
  <c r="Q114" i="2"/>
  <c r="B114" i="2" s="1"/>
  <c r="R114" i="2"/>
  <c r="R121" i="2"/>
  <c r="Q121" i="2"/>
  <c r="B121" i="2" s="1"/>
  <c r="R117" i="2"/>
  <c r="Q117" i="2"/>
  <c r="B117" i="2" s="1"/>
  <c r="R127" i="2"/>
  <c r="Q127" i="2"/>
  <c r="B127" i="2" s="1"/>
  <c r="R125" i="2"/>
  <c r="Q125" i="2"/>
  <c r="B125" i="2" s="1"/>
  <c r="R78" i="2"/>
  <c r="Q78" i="2"/>
  <c r="B78" i="2" s="1"/>
  <c r="Q83" i="2"/>
  <c r="B83" i="2" s="1"/>
  <c r="R83" i="2"/>
  <c r="Q126" i="2"/>
  <c r="B126" i="2" s="1"/>
  <c r="R126" i="2"/>
  <c r="Q116" i="2"/>
  <c r="B116" i="2" s="1"/>
  <c r="R116" i="2"/>
  <c r="R109" i="2"/>
  <c r="Q109" i="2"/>
  <c r="B109" i="2" s="1"/>
  <c r="R119" i="2"/>
  <c r="Q119" i="2"/>
  <c r="B119" i="2" s="1"/>
  <c r="Q81" i="2"/>
  <c r="B81" i="2" s="1"/>
  <c r="R81" i="2"/>
  <c r="Q120" i="2"/>
  <c r="B120" i="2" s="1"/>
  <c r="R120" i="2"/>
  <c r="R107" i="2"/>
  <c r="Q107" i="2"/>
  <c r="B107" i="2" s="1"/>
  <c r="R97" i="2"/>
  <c r="Q97" i="2"/>
  <c r="B97" i="2" s="1"/>
  <c r="R79" i="2"/>
  <c r="Q79" i="2"/>
  <c r="B79" i="2" s="1"/>
  <c r="Q99" i="2"/>
  <c r="B99" i="2" s="1"/>
  <c r="R99" i="2"/>
  <c r="AC95" i="2"/>
  <c r="AD95" i="2"/>
  <c r="AE95" i="2"/>
  <c r="AC105" i="2"/>
  <c r="AD105" i="2"/>
  <c r="AE105" i="2"/>
  <c r="C73" i="2" l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B73" i="2"/>
  <c r="X1" i="3" s="1"/>
  <c r="Q22" i="3"/>
  <c r="AC97" i="2"/>
  <c r="AD97" i="2"/>
  <c r="AE97" i="2"/>
  <c r="AC119" i="2"/>
  <c r="AD119" i="2"/>
  <c r="AE119" i="2"/>
  <c r="AC79" i="2"/>
  <c r="AD79" i="2"/>
  <c r="AE79" i="2"/>
  <c r="AC107" i="2"/>
  <c r="AD107" i="2"/>
  <c r="AE107" i="2"/>
  <c r="AC109" i="2"/>
  <c r="AD109" i="2"/>
  <c r="AE109" i="2"/>
  <c r="AC78" i="2"/>
  <c r="AE78" i="2"/>
  <c r="AD78" i="2"/>
  <c r="AC127" i="2"/>
  <c r="AD127" i="2"/>
  <c r="AE127" i="2"/>
  <c r="AC121" i="2"/>
  <c r="AD121" i="2"/>
  <c r="AE121" i="2"/>
  <c r="AC96" i="2"/>
  <c r="AD96" i="2"/>
  <c r="AE96" i="2"/>
  <c r="AC74" i="2"/>
  <c r="AD74" i="2"/>
  <c r="AC122" i="2"/>
  <c r="AE122" i="2"/>
  <c r="AD122" i="2"/>
  <c r="AC132" i="2"/>
  <c r="AE132" i="2"/>
  <c r="AD132" i="2"/>
  <c r="AC133" i="2"/>
  <c r="AD133" i="2"/>
  <c r="AE133" i="2"/>
  <c r="AC82" i="2"/>
  <c r="AE82" i="2"/>
  <c r="AD82" i="2"/>
  <c r="AC84" i="2"/>
  <c r="AD84" i="2"/>
  <c r="AE84" i="2"/>
  <c r="AC129" i="2"/>
  <c r="AD129" i="2"/>
  <c r="AE129" i="2"/>
  <c r="AC98" i="2"/>
  <c r="AE98" i="2"/>
  <c r="AD98" i="2"/>
  <c r="AC81" i="2"/>
  <c r="AD81" i="2"/>
  <c r="AE81" i="2"/>
  <c r="AC126" i="2"/>
  <c r="AE126" i="2"/>
  <c r="AD126" i="2"/>
  <c r="AC112" i="2"/>
  <c r="AD112" i="2"/>
  <c r="AE112" i="2"/>
  <c r="AC128" i="2"/>
  <c r="AD128" i="2"/>
  <c r="AE128" i="2"/>
  <c r="AC113" i="2"/>
  <c r="AD113" i="2"/>
  <c r="AE113" i="2"/>
  <c r="AC85" i="2"/>
  <c r="AD85" i="2"/>
  <c r="AE85" i="2"/>
  <c r="AC100" i="2"/>
  <c r="AD100" i="2"/>
  <c r="AE100" i="2"/>
  <c r="AC110" i="2"/>
  <c r="AD110" i="2"/>
  <c r="AE110" i="2"/>
  <c r="AC71" i="2"/>
  <c r="AD71" i="2"/>
  <c r="AC125" i="2"/>
  <c r="AD125" i="2"/>
  <c r="AE125" i="2"/>
  <c r="AC117" i="2"/>
  <c r="AE117" i="2"/>
  <c r="AD117" i="2"/>
  <c r="AC76" i="2"/>
  <c r="AD76" i="2"/>
  <c r="AE76" i="2"/>
  <c r="AC75" i="2"/>
  <c r="AD75" i="2"/>
  <c r="AC115" i="2"/>
  <c r="AE115" i="2"/>
  <c r="AD115" i="2"/>
  <c r="AC118" i="2"/>
  <c r="AE118" i="2"/>
  <c r="AD118" i="2"/>
  <c r="AC130" i="2"/>
  <c r="AE130" i="2"/>
  <c r="AD130" i="2"/>
  <c r="AC131" i="2"/>
  <c r="AD131" i="2"/>
  <c r="AE131" i="2"/>
  <c r="AC80" i="2"/>
  <c r="AD80" i="2"/>
  <c r="AE80" i="2"/>
  <c r="AC111" i="2"/>
  <c r="AE111" i="2"/>
  <c r="AD111" i="2"/>
  <c r="AC99" i="2"/>
  <c r="AD99" i="2"/>
  <c r="AE99" i="2"/>
  <c r="AC120" i="2"/>
  <c r="AD120" i="2"/>
  <c r="AE120" i="2"/>
  <c r="AC116" i="2"/>
  <c r="AD116" i="2"/>
  <c r="AE116" i="2"/>
  <c r="AC83" i="2"/>
  <c r="AD83" i="2"/>
  <c r="AE83" i="2"/>
  <c r="AC114" i="2"/>
  <c r="AD114" i="2"/>
  <c r="AE114" i="2"/>
  <c r="AC108" i="2"/>
  <c r="AD108" i="2"/>
  <c r="AE108" i="2"/>
  <c r="AC72" i="2"/>
  <c r="AD72" i="2"/>
  <c r="AC123" i="2"/>
  <c r="AD123" i="2"/>
  <c r="AE123" i="2"/>
  <c r="AC86" i="2"/>
  <c r="AD86" i="2"/>
  <c r="AE86" i="2"/>
  <c r="AC77" i="2"/>
  <c r="AD77" i="2"/>
  <c r="AE77" i="2"/>
  <c r="AC106" i="2"/>
  <c r="AD106" i="2"/>
  <c r="AE106" i="2"/>
  <c r="AC124" i="2"/>
  <c r="AD124" i="2"/>
  <c r="AE124" i="2"/>
  <c r="AC73" i="2"/>
  <c r="AD73" i="2"/>
  <c r="AC102" i="2"/>
  <c r="AE102" i="2"/>
  <c r="AD102" i="2"/>
  <c r="AC103" i="2"/>
  <c r="AD103" i="2"/>
  <c r="AE103" i="2"/>
  <c r="AC101" i="2"/>
  <c r="AD101" i="2"/>
  <c r="AE101" i="2"/>
  <c r="AC104" i="2"/>
  <c r="AD104" i="2"/>
  <c r="AE104" i="2"/>
  <c r="Q6" i="3"/>
  <c r="Q9" i="3"/>
  <c r="Q58" i="3"/>
  <c r="Q55" i="3"/>
  <c r="Q53" i="3"/>
  <c r="Q44" i="3"/>
  <c r="Q49" i="3"/>
  <c r="Q39" i="3"/>
  <c r="Q36" i="3"/>
  <c r="Q37" i="3"/>
  <c r="Q21" i="3"/>
  <c r="Q26" i="3"/>
  <c r="Q24" i="3"/>
  <c r="Q15" i="3"/>
  <c r="Q11" i="3"/>
  <c r="Q8" i="3"/>
  <c r="Q4" i="3"/>
  <c r="Q3" i="3"/>
  <c r="Q12" i="3"/>
  <c r="Q10" i="3"/>
  <c r="Q52" i="3"/>
  <c r="Q56" i="3"/>
  <c r="Q54" i="3"/>
  <c r="Q41" i="3"/>
  <c r="Q48" i="3"/>
  <c r="Q40" i="3"/>
  <c r="Q50" i="3"/>
  <c r="Q31" i="3"/>
  <c r="Q23" i="3"/>
  <c r="Q19" i="3"/>
  <c r="Q27" i="3"/>
  <c r="Q14" i="3"/>
  <c r="Q16" i="3"/>
  <c r="Q5" i="3"/>
  <c r="Q7" i="3"/>
  <c r="Q57" i="3"/>
  <c r="Q45" i="3"/>
  <c r="Q33" i="3"/>
  <c r="Q38" i="3"/>
  <c r="Q51" i="3"/>
  <c r="Q35" i="3"/>
  <c r="Q29" i="3"/>
  <c r="Q20" i="3"/>
  <c r="Q25" i="3"/>
  <c r="Q17" i="3"/>
  <c r="Q13" i="3"/>
  <c r="Q59" i="3"/>
  <c r="Q46" i="3"/>
  <c r="Q32" i="3"/>
  <c r="Q43" i="3"/>
  <c r="Q47" i="3"/>
  <c r="Q34" i="3"/>
  <c r="Q42" i="3"/>
  <c r="Q30" i="3"/>
  <c r="Q28" i="3"/>
  <c r="Q18" i="3"/>
  <c r="R58" i="3"/>
  <c r="V58" i="3" s="1"/>
  <c r="R55" i="3"/>
  <c r="V55" i="3" s="1"/>
  <c r="R53" i="3"/>
  <c r="V53" i="3" s="1"/>
  <c r="R44" i="3"/>
  <c r="V44" i="3" s="1"/>
  <c r="R49" i="3"/>
  <c r="V49" i="3" s="1"/>
  <c r="R39" i="3"/>
  <c r="V39" i="3" s="1"/>
  <c r="R36" i="3"/>
  <c r="V36" i="3" s="1"/>
  <c r="R37" i="3"/>
  <c r="V37" i="3" s="1"/>
  <c r="R21" i="3"/>
  <c r="V21" i="3" s="1"/>
  <c r="R26" i="3"/>
  <c r="V26" i="3" s="1"/>
  <c r="R24" i="3"/>
  <c r="V24" i="3" s="1"/>
  <c r="R15" i="3"/>
  <c r="V15" i="3" s="1"/>
  <c r="R11" i="3"/>
  <c r="V11" i="3" s="1"/>
  <c r="R8" i="3"/>
  <c r="V8" i="3" s="1"/>
  <c r="R4" i="3"/>
  <c r="V4" i="3" s="1"/>
  <c r="R10" i="3"/>
  <c r="V10" i="3" s="1"/>
  <c r="R5" i="3"/>
  <c r="V5" i="3" s="1"/>
  <c r="R16" i="3"/>
  <c r="V16" i="3" s="1"/>
  <c r="R6" i="3"/>
  <c r="V6" i="3" s="1"/>
  <c r="R52" i="3"/>
  <c r="V52" i="3" s="1"/>
  <c r="R56" i="3"/>
  <c r="V56" i="3" s="1"/>
  <c r="R54" i="3"/>
  <c r="V54" i="3" s="1"/>
  <c r="R41" i="3"/>
  <c r="V41" i="3" s="1"/>
  <c r="R48" i="3"/>
  <c r="V48" i="3" s="1"/>
  <c r="R40" i="3"/>
  <c r="V40" i="3" s="1"/>
  <c r="R50" i="3"/>
  <c r="V50" i="3" s="1"/>
  <c r="R31" i="3"/>
  <c r="V31" i="3" s="1"/>
  <c r="R23" i="3"/>
  <c r="V23" i="3" s="1"/>
  <c r="R19" i="3"/>
  <c r="V19" i="3" s="1"/>
  <c r="R27" i="3"/>
  <c r="V27" i="3" s="1"/>
  <c r="R14" i="3"/>
  <c r="V14" i="3" s="1"/>
  <c r="R3" i="3"/>
  <c r="V3" i="3" s="1"/>
  <c r="R7" i="3"/>
  <c r="V7" i="3" s="1"/>
  <c r="R57" i="3"/>
  <c r="V57" i="3" s="1"/>
  <c r="R45" i="3"/>
  <c r="V45" i="3" s="1"/>
  <c r="R33" i="3"/>
  <c r="V33" i="3" s="1"/>
  <c r="R38" i="3"/>
  <c r="V38" i="3" s="1"/>
  <c r="R51" i="3"/>
  <c r="V51" i="3" s="1"/>
  <c r="R35" i="3"/>
  <c r="V35" i="3" s="1"/>
  <c r="R29" i="3"/>
  <c r="V29" i="3" s="1"/>
  <c r="R20" i="3"/>
  <c r="V20" i="3" s="1"/>
  <c r="R25" i="3"/>
  <c r="V25" i="3" s="1"/>
  <c r="R17" i="3"/>
  <c r="V17" i="3" s="1"/>
  <c r="R13" i="3"/>
  <c r="V13" i="3" s="1"/>
  <c r="R18" i="3"/>
  <c r="V18" i="3" s="1"/>
  <c r="R12" i="3"/>
  <c r="V12" i="3" s="1"/>
  <c r="R59" i="3"/>
  <c r="V59" i="3" s="1"/>
  <c r="R46" i="3"/>
  <c r="V46" i="3" s="1"/>
  <c r="R32" i="3"/>
  <c r="V32" i="3" s="1"/>
  <c r="R43" i="3"/>
  <c r="V43" i="3" s="1"/>
  <c r="R47" i="3"/>
  <c r="V47" i="3" s="1"/>
  <c r="R34" i="3"/>
  <c r="V34" i="3" s="1"/>
  <c r="R42" i="3"/>
  <c r="V42" i="3" s="1"/>
  <c r="R30" i="3"/>
  <c r="V30" i="3" s="1"/>
  <c r="R28" i="3"/>
  <c r="V28" i="3" s="1"/>
  <c r="R22" i="3"/>
  <c r="V22" i="3" s="1"/>
  <c r="R9" i="3"/>
  <c r="V9" i="3" s="1"/>
  <c r="C140" i="2" l="1"/>
  <c r="C141" i="2" s="1"/>
  <c r="C142" i="2" s="1"/>
  <c r="C143" i="2" s="1"/>
  <c r="C144" i="2" s="1"/>
  <c r="C145" i="2" s="1"/>
  <c r="C146" i="2" s="1"/>
  <c r="C147" i="2" s="1"/>
  <c r="C148" i="2" s="1"/>
  <c r="C149" i="2" s="1"/>
  <c r="U51" i="3"/>
  <c r="AA51" i="3"/>
  <c r="AF51" i="3" s="1"/>
  <c r="U10" i="3"/>
  <c r="AA10" i="3"/>
  <c r="AF10" i="3" s="1"/>
  <c r="U29" i="3"/>
  <c r="AA29" i="3"/>
  <c r="AF29" i="3" s="1"/>
  <c r="U44" i="3"/>
  <c r="AA44" i="3"/>
  <c r="AF44" i="3" s="1"/>
  <c r="U12" i="3"/>
  <c r="AA12" i="3"/>
  <c r="AF12" i="3" s="1"/>
  <c r="U56" i="3"/>
  <c r="AA56" i="3"/>
  <c r="AF56" i="3" s="1"/>
  <c r="U3" i="3"/>
  <c r="AB3" i="3" s="1"/>
  <c r="AA3" i="3"/>
  <c r="AF3" i="3" s="1"/>
  <c r="U42" i="3"/>
  <c r="AA42" i="3"/>
  <c r="AF42" i="3" s="1"/>
  <c r="U4" i="3"/>
  <c r="AA4" i="3"/>
  <c r="AF4" i="3" s="1"/>
  <c r="U36" i="3"/>
  <c r="AA36" i="3"/>
  <c r="AF36" i="3" s="1"/>
  <c r="U7" i="3"/>
  <c r="AA7" i="3"/>
  <c r="AF7" i="3" s="1"/>
  <c r="U30" i="3"/>
  <c r="AA30" i="3"/>
  <c r="AF30" i="3" s="1"/>
  <c r="U24" i="3"/>
  <c r="AA24" i="3"/>
  <c r="AF24" i="3" s="1"/>
  <c r="U18" i="3"/>
  <c r="AA18" i="3"/>
  <c r="AF18" i="3" s="1"/>
  <c r="U39" i="3"/>
  <c r="AA39" i="3"/>
  <c r="AF39" i="3" s="1"/>
  <c r="U59" i="3"/>
  <c r="AA59" i="3"/>
  <c r="AF59" i="3" s="1"/>
  <c r="U17" i="3"/>
  <c r="AA17" i="3"/>
  <c r="AF17" i="3" s="1"/>
  <c r="U53" i="3"/>
  <c r="AA53" i="3"/>
  <c r="AF53" i="3" s="1"/>
  <c r="U6" i="3"/>
  <c r="AA6" i="3"/>
  <c r="AF6" i="3" s="1"/>
  <c r="U48" i="3"/>
  <c r="AA48" i="3"/>
  <c r="AF48" i="3" s="1"/>
  <c r="U16" i="3"/>
  <c r="AA16" i="3"/>
  <c r="AF16" i="3" s="1"/>
  <c r="U19" i="3"/>
  <c r="AA19" i="3"/>
  <c r="AF19" i="3" s="1"/>
  <c r="U37" i="3"/>
  <c r="AA37" i="3"/>
  <c r="AF37" i="3" s="1"/>
  <c r="U35" i="3"/>
  <c r="AA35" i="3"/>
  <c r="AF35" i="3" s="1"/>
  <c r="U58" i="3"/>
  <c r="AA58" i="3"/>
  <c r="AF58" i="3" s="1"/>
  <c r="U41" i="3"/>
  <c r="AA41" i="3"/>
  <c r="AF41" i="3" s="1"/>
  <c r="U5" i="3"/>
  <c r="AA5" i="3"/>
  <c r="AF5" i="3" s="1"/>
  <c r="U20" i="3"/>
  <c r="AA20" i="3"/>
  <c r="AF20" i="3" s="1"/>
  <c r="U31" i="3"/>
  <c r="AA31" i="3"/>
  <c r="AF31" i="3" s="1"/>
  <c r="U43" i="3"/>
  <c r="AA43" i="3"/>
  <c r="AF43" i="3" s="1"/>
  <c r="U9" i="3"/>
  <c r="AA9" i="3"/>
  <c r="AF9" i="3" s="1"/>
  <c r="U47" i="3"/>
  <c r="AA47" i="3"/>
  <c r="AF47" i="3" s="1"/>
  <c r="U15" i="3"/>
  <c r="AA15" i="3"/>
  <c r="AF15" i="3" s="1"/>
  <c r="U38" i="3"/>
  <c r="AA38" i="3"/>
  <c r="AF38" i="3" s="1"/>
  <c r="U55" i="3"/>
  <c r="AA55" i="3"/>
  <c r="AF55" i="3" s="1"/>
  <c r="U21" i="3"/>
  <c r="AA21" i="3"/>
  <c r="AF21" i="3" s="1"/>
  <c r="U57" i="3"/>
  <c r="AA57" i="3"/>
  <c r="AF57" i="3" s="1"/>
  <c r="U25" i="3"/>
  <c r="AA25" i="3"/>
  <c r="AF25" i="3" s="1"/>
  <c r="U46" i="3"/>
  <c r="AA46" i="3"/>
  <c r="AF46" i="3" s="1"/>
  <c r="U28" i="3"/>
  <c r="AA28" i="3"/>
  <c r="AF28" i="3" s="1"/>
  <c r="U33" i="3"/>
  <c r="AA33" i="3"/>
  <c r="AF33" i="3" s="1"/>
  <c r="U14" i="3"/>
  <c r="AA14" i="3"/>
  <c r="AF14" i="3" s="1"/>
  <c r="U54" i="3"/>
  <c r="AA54" i="3"/>
  <c r="AF54" i="3" s="1"/>
  <c r="U22" i="3"/>
  <c r="AA22" i="3"/>
  <c r="AF22" i="3" s="1"/>
  <c r="U45" i="3"/>
  <c r="AA45" i="3"/>
  <c r="AF45" i="3" s="1"/>
  <c r="U11" i="3"/>
  <c r="AA11" i="3"/>
  <c r="AF11" i="3" s="1"/>
  <c r="U40" i="3"/>
  <c r="AA40" i="3"/>
  <c r="AF40" i="3" s="1"/>
  <c r="U52" i="3"/>
  <c r="AA52" i="3"/>
  <c r="AF52" i="3" s="1"/>
  <c r="U26" i="3"/>
  <c r="AA26" i="3"/>
  <c r="AF26" i="3" s="1"/>
  <c r="U49" i="3"/>
  <c r="AA49" i="3"/>
  <c r="AF49" i="3" s="1"/>
  <c r="U13" i="3"/>
  <c r="AA13" i="3"/>
  <c r="AF13" i="3" s="1"/>
  <c r="U32" i="3"/>
  <c r="AA32" i="3"/>
  <c r="AF32" i="3" s="1"/>
  <c r="U27" i="3"/>
  <c r="AA27" i="3"/>
  <c r="AF27" i="3" s="1"/>
  <c r="U50" i="3"/>
  <c r="AA50" i="3"/>
  <c r="AF50" i="3" s="1"/>
  <c r="U8" i="3"/>
  <c r="AA8" i="3"/>
  <c r="AF8" i="3" s="1"/>
  <c r="U34" i="3"/>
  <c r="AA34" i="3"/>
  <c r="AF34" i="3" s="1"/>
  <c r="U23" i="3"/>
  <c r="AA23" i="3"/>
  <c r="AF23" i="3" s="1"/>
  <c r="C1" i="2" l="1"/>
  <c r="Z23" i="3"/>
  <c r="AB23" i="3"/>
  <c r="Z8" i="3"/>
  <c r="AB8" i="3"/>
  <c r="AB27" i="3"/>
  <c r="Z27" i="3"/>
  <c r="Z13" i="3"/>
  <c r="AB13" i="3"/>
  <c r="Z26" i="3"/>
  <c r="AB26" i="3"/>
  <c r="Z40" i="3"/>
  <c r="AB40" i="3"/>
  <c r="Z45" i="3"/>
  <c r="AB45" i="3"/>
  <c r="Z54" i="3"/>
  <c r="AB54" i="3"/>
  <c r="Z33" i="3"/>
  <c r="AB33" i="3"/>
  <c r="Z46" i="3"/>
  <c r="AB46" i="3"/>
  <c r="Z57" i="3"/>
  <c r="AB57" i="3"/>
  <c r="AB55" i="3"/>
  <c r="Z55" i="3"/>
  <c r="Z15" i="3"/>
  <c r="AB15" i="3"/>
  <c r="Z9" i="3"/>
  <c r="AB9" i="3"/>
  <c r="Z31" i="3"/>
  <c r="AB31" i="3"/>
  <c r="Z5" i="3"/>
  <c r="AB5" i="3"/>
  <c r="AB41" i="3"/>
  <c r="Z41" i="3"/>
  <c r="Z35" i="3"/>
  <c r="AB35" i="3"/>
  <c r="Z19" i="3"/>
  <c r="AB19" i="3"/>
  <c r="Z48" i="3"/>
  <c r="AB48" i="3"/>
  <c r="AB53" i="3"/>
  <c r="Z53" i="3"/>
  <c r="Z59" i="3"/>
  <c r="AB59" i="3"/>
  <c r="Z18" i="3"/>
  <c r="AB18" i="3"/>
  <c r="AB30" i="3"/>
  <c r="Z30" i="3"/>
  <c r="Z36" i="3"/>
  <c r="AB36" i="3"/>
  <c r="Z42" i="3"/>
  <c r="AB42" i="3"/>
  <c r="AB56" i="3"/>
  <c r="Z56" i="3"/>
  <c r="Z44" i="3"/>
  <c r="AB44" i="3"/>
  <c r="Z10" i="3"/>
  <c r="AB10" i="3"/>
  <c r="AB34" i="3"/>
  <c r="Z34" i="3"/>
  <c r="Z50" i="3"/>
  <c r="AB50" i="3"/>
  <c r="Z32" i="3"/>
  <c r="AB32" i="3"/>
  <c r="Z49" i="3"/>
  <c r="AB49" i="3"/>
  <c r="Z52" i="3"/>
  <c r="AB52" i="3"/>
  <c r="AB11" i="3"/>
  <c r="Z11" i="3"/>
  <c r="Z22" i="3"/>
  <c r="AB22" i="3"/>
  <c r="Z14" i="3"/>
  <c r="AB14" i="3"/>
  <c r="Z28" i="3"/>
  <c r="AB28" i="3"/>
  <c r="Z25" i="3"/>
  <c r="AB25" i="3"/>
  <c r="Z21" i="3"/>
  <c r="AB21" i="3"/>
  <c r="Z38" i="3"/>
  <c r="AB38" i="3"/>
  <c r="Z47" i="3"/>
  <c r="AB47" i="3"/>
  <c r="Z43" i="3"/>
  <c r="AB43" i="3"/>
  <c r="Z20" i="3"/>
  <c r="AB20" i="3"/>
  <c r="Z58" i="3"/>
  <c r="AB58" i="3"/>
  <c r="Z37" i="3"/>
  <c r="AB37" i="3"/>
  <c r="Z16" i="3"/>
  <c r="AB16" i="3"/>
  <c r="Z6" i="3"/>
  <c r="AB6" i="3"/>
  <c r="Z17" i="3"/>
  <c r="AB17" i="3"/>
  <c r="Z39" i="3"/>
  <c r="AB39" i="3"/>
  <c r="AB24" i="3"/>
  <c r="Z24" i="3"/>
  <c r="Z7" i="3"/>
  <c r="AB7" i="3"/>
  <c r="Z4" i="3"/>
  <c r="AB4" i="3"/>
  <c r="Z3" i="3"/>
  <c r="Z12" i="3"/>
  <c r="AB12" i="3"/>
  <c r="AB29" i="3"/>
  <c r="Z29" i="3"/>
  <c r="Z51" i="3"/>
  <c r="AB51" i="3"/>
  <c r="AD51" i="3" l="1"/>
  <c r="AE51" i="3"/>
  <c r="AD30" i="3"/>
  <c r="AE30" i="3"/>
  <c r="AD55" i="3"/>
  <c r="AE55" i="3"/>
  <c r="AD29" i="3"/>
  <c r="AE29" i="3"/>
  <c r="AD7" i="3"/>
  <c r="AE7" i="3"/>
  <c r="AD6" i="3"/>
  <c r="AE6" i="3"/>
  <c r="AD20" i="3"/>
  <c r="AE20" i="3"/>
  <c r="AD21" i="3"/>
  <c r="AE21" i="3"/>
  <c r="AD22" i="3"/>
  <c r="AE22" i="3"/>
  <c r="AD32" i="3"/>
  <c r="AE32" i="3"/>
  <c r="AD44" i="3"/>
  <c r="AE44" i="3"/>
  <c r="AD48" i="3"/>
  <c r="AE48" i="3"/>
  <c r="AD5" i="3"/>
  <c r="AE5" i="3"/>
  <c r="AD54" i="3"/>
  <c r="AE54" i="3"/>
  <c r="AD13" i="3"/>
  <c r="AE13" i="3"/>
  <c r="AD24" i="3"/>
  <c r="AE24" i="3"/>
  <c r="AD11" i="3"/>
  <c r="AE11" i="3"/>
  <c r="AD56" i="3"/>
  <c r="AE56" i="3"/>
  <c r="AD27" i="3"/>
  <c r="AE27" i="3"/>
  <c r="AD16" i="3"/>
  <c r="AE16" i="3"/>
  <c r="AD43" i="3"/>
  <c r="AE43" i="3"/>
  <c r="AD25" i="3"/>
  <c r="AE25" i="3"/>
  <c r="AD50" i="3"/>
  <c r="AE50" i="3"/>
  <c r="AD18" i="3"/>
  <c r="AE18" i="3"/>
  <c r="AD19" i="3"/>
  <c r="AE19" i="3"/>
  <c r="AD31" i="3"/>
  <c r="AE31" i="3"/>
  <c r="AD57" i="3"/>
  <c r="AE57" i="3"/>
  <c r="AD45" i="3"/>
  <c r="AE45" i="3"/>
  <c r="AD12" i="3"/>
  <c r="AE12" i="3"/>
  <c r="AD34" i="3"/>
  <c r="AE34" i="3"/>
  <c r="AD3" i="3"/>
  <c r="AE3" i="3"/>
  <c r="AD39" i="3"/>
  <c r="AE39" i="3"/>
  <c r="AD37" i="3"/>
  <c r="AE37" i="3"/>
  <c r="AD47" i="3"/>
  <c r="AE47" i="3"/>
  <c r="AD28" i="3"/>
  <c r="AE28" i="3"/>
  <c r="AD52" i="3"/>
  <c r="AE52" i="3"/>
  <c r="AD42" i="3"/>
  <c r="AE42" i="3"/>
  <c r="AD59" i="3"/>
  <c r="AE59" i="3"/>
  <c r="AD35" i="3"/>
  <c r="AE35" i="3"/>
  <c r="AD9" i="3"/>
  <c r="AE9" i="3"/>
  <c r="AD46" i="3"/>
  <c r="AE46" i="3"/>
  <c r="AD40" i="3"/>
  <c r="AE40" i="3"/>
  <c r="AD8" i="3"/>
  <c r="AE8" i="3"/>
  <c r="AD53" i="3"/>
  <c r="AE53" i="3"/>
  <c r="AD41" i="3"/>
  <c r="AE41" i="3"/>
  <c r="AD17" i="3"/>
  <c r="AE17" i="3"/>
  <c r="AD58" i="3"/>
  <c r="AE58" i="3"/>
  <c r="AD38" i="3"/>
  <c r="AE38" i="3"/>
  <c r="AD14" i="3"/>
  <c r="AE14" i="3"/>
  <c r="AD49" i="3"/>
  <c r="AE49" i="3"/>
  <c r="AD10" i="3"/>
  <c r="AE10" i="3"/>
  <c r="AD36" i="3"/>
  <c r="AE36" i="3"/>
  <c r="AD15" i="3"/>
  <c r="AE15" i="3"/>
  <c r="AD33" i="3"/>
  <c r="AE33" i="3"/>
  <c r="AD26" i="3"/>
  <c r="AE26" i="3"/>
  <c r="AD23" i="3"/>
  <c r="AE23" i="3"/>
  <c r="AD4" i="3"/>
  <c r="AE4" i="3"/>
</calcChain>
</file>

<file path=xl/sharedStrings.xml><?xml version="1.0" encoding="utf-8"?>
<sst xmlns="http://schemas.openxmlformats.org/spreadsheetml/2006/main" count="5150" uniqueCount="689">
  <si>
    <t>Everton</t>
  </si>
  <si>
    <t>Aston Villa</t>
  </si>
  <si>
    <t>Sunderland</t>
  </si>
  <si>
    <t>Liverpool</t>
  </si>
  <si>
    <t>Burnley</t>
  </si>
  <si>
    <t>Notts County</t>
  </si>
  <si>
    <t>Bristol City</t>
  </si>
  <si>
    <t>Middlesbrough</t>
  </si>
  <si>
    <t>Chelsea</t>
  </si>
  <si>
    <t>Arsenal</t>
  </si>
  <si>
    <t>Portsmouth</t>
  </si>
  <si>
    <t>Blackpool</t>
  </si>
  <si>
    <t>Watford</t>
  </si>
  <si>
    <t>Southampton</t>
  </si>
  <si>
    <t>Crystal Palace</t>
  </si>
  <si>
    <t>Year</t>
  </si>
  <si>
    <t>Champions</t>
  </si>
  <si>
    <t>Runner Up</t>
  </si>
  <si>
    <t>Preston NE</t>
  </si>
  <si>
    <t>Sheffield Utd</t>
  </si>
  <si>
    <t>Sheffield Weds</t>
  </si>
  <si>
    <t>WBA</t>
  </si>
  <si>
    <t>Wolves</t>
  </si>
  <si>
    <t>Spurs</t>
  </si>
  <si>
    <t>Notts Forest</t>
  </si>
  <si>
    <t>QPR</t>
  </si>
  <si>
    <t>Bury</t>
  </si>
  <si>
    <t>Barnsley</t>
  </si>
  <si>
    <t>Birmingham</t>
  </si>
  <si>
    <t>Fulham</t>
  </si>
  <si>
    <t>Wimbledon</t>
  </si>
  <si>
    <t>Millwall</t>
  </si>
  <si>
    <t>Hull City</t>
  </si>
  <si>
    <t>Winner</t>
  </si>
  <si>
    <t>Bolton</t>
  </si>
  <si>
    <t>Huddersfield</t>
  </si>
  <si>
    <t>Brighton</t>
  </si>
  <si>
    <t>Wigan</t>
  </si>
  <si>
    <t>Blackburn</t>
  </si>
  <si>
    <t>Derby</t>
  </si>
  <si>
    <t>Ipswich</t>
  </si>
  <si>
    <t>Leicester</t>
  </si>
  <si>
    <t>Man City</t>
  </si>
  <si>
    <t>Man Utd</t>
  </si>
  <si>
    <t>Newcastle</t>
  </si>
  <si>
    <t>Oldham</t>
  </si>
  <si>
    <t>Charlton</t>
  </si>
  <si>
    <t>Cardiff</t>
  </si>
  <si>
    <t>Bradford</t>
  </si>
  <si>
    <t>Coventry</t>
  </si>
  <si>
    <t>West Ham</t>
  </si>
  <si>
    <t>Leeds</t>
  </si>
  <si>
    <t>Luton</t>
  </si>
  <si>
    <t>FA CUP</t>
  </si>
  <si>
    <t>LEAGUE CUP</t>
  </si>
  <si>
    <t>Rotherham</t>
  </si>
  <si>
    <t>Rochdale</t>
  </si>
  <si>
    <t>Norwich</t>
  </si>
  <si>
    <t>Stoke</t>
  </si>
  <si>
    <t>Swindon</t>
  </si>
  <si>
    <t>Swansea</t>
  </si>
  <si>
    <t>Oxford</t>
  </si>
  <si>
    <t>Tranmere</t>
  </si>
  <si>
    <t>RU</t>
  </si>
  <si>
    <t>FA-W</t>
  </si>
  <si>
    <t>FA-RU</t>
  </si>
  <si>
    <t>LC-W</t>
  </si>
  <si>
    <t>LC-RU</t>
  </si>
  <si>
    <t>WINS</t>
  </si>
  <si>
    <t>RANK</t>
  </si>
  <si>
    <t>CHAMPIONS LEAGUE</t>
  </si>
  <si>
    <t>EUROPA LEAGUE</t>
  </si>
  <si>
    <t>CUP WINNERS CUP</t>
  </si>
  <si>
    <t>1955–56</t>
  </si>
  <si>
    <t>Real Madrid</t>
  </si>
  <si>
    <t>4–3</t>
  </si>
  <si>
    <t>Stade de Reims</t>
  </si>
  <si>
    <t>1956–57</t>
  </si>
  <si>
    <t>2–0</t>
  </si>
  <si>
    <t>Fiorentina</t>
  </si>
  <si>
    <t>1957–58</t>
  </si>
  <si>
    <t>3–2</t>
  </si>
  <si>
    <t>1958–59</t>
  </si>
  <si>
    <t>1959–60</t>
  </si>
  <si>
    <t>7–3</t>
  </si>
  <si>
    <t>Eintracht Frankfurt</t>
  </si>
  <si>
    <t>1960–61</t>
  </si>
  <si>
    <t>Benfica</t>
  </si>
  <si>
    <t>Barcelona</t>
  </si>
  <si>
    <t>1961–62</t>
  </si>
  <si>
    <t>5–3</t>
  </si>
  <si>
    <t>1962–63</t>
  </si>
  <si>
    <t>2–1</t>
  </si>
  <si>
    <t>1963–64</t>
  </si>
  <si>
    <t>3–1</t>
  </si>
  <si>
    <t>1964–65</t>
  </si>
  <si>
    <t>1–0</t>
  </si>
  <si>
    <t>1965–66</t>
  </si>
  <si>
    <t>1966–67</t>
  </si>
  <si>
    <t>Celtic</t>
  </si>
  <si>
    <t>1967–68</t>
  </si>
  <si>
    <t>4–1</t>
  </si>
  <si>
    <t>1968–69</t>
  </si>
  <si>
    <t>Ajax</t>
  </si>
  <si>
    <t>1969–70</t>
  </si>
  <si>
    <t>Feyenoord</t>
  </si>
  <si>
    <t>1970–71</t>
  </si>
  <si>
    <t>Panathinaikos</t>
  </si>
  <si>
    <t>1971–72</t>
  </si>
  <si>
    <t>1972–73</t>
  </si>
  <si>
    <t>Juventus</t>
  </si>
  <si>
    <t>1973–74</t>
  </si>
  <si>
    <t>Bayern Munich</t>
  </si>
  <si>
    <t>Atlético Madrid</t>
  </si>
  <si>
    <t>1974–75</t>
  </si>
  <si>
    <t>1975–76</t>
  </si>
  <si>
    <t>Saint-Étienne</t>
  </si>
  <si>
    <t>1976–77</t>
  </si>
  <si>
    <t>Borussia Mönchengladbach</t>
  </si>
  <si>
    <t>1977–78</t>
  </si>
  <si>
    <t>Club Brugge</t>
  </si>
  <si>
    <t>1978–79</t>
  </si>
  <si>
    <t>Malmö FF</t>
  </si>
  <si>
    <t>1979–80</t>
  </si>
  <si>
    <t>Hamburg</t>
  </si>
  <si>
    <t>1980–81</t>
  </si>
  <si>
    <t>1981–82</t>
  </si>
  <si>
    <t>1982–83</t>
  </si>
  <si>
    <t>1983–84</t>
  </si>
  <si>
    <t>1984–85</t>
  </si>
  <si>
    <t>1985–86</t>
  </si>
  <si>
    <t>Steaua București</t>
  </si>
  <si>
    <t>1986–87</t>
  </si>
  <si>
    <t>Porto</t>
  </si>
  <si>
    <t>1987–88</t>
  </si>
  <si>
    <t>PSV Eindhoven</t>
  </si>
  <si>
    <t>1988–89</t>
  </si>
  <si>
    <t>4–0</t>
  </si>
  <si>
    <t>1989–90</t>
  </si>
  <si>
    <t>1990–91</t>
  </si>
  <si>
    <t>Red Star Belgrade</t>
  </si>
  <si>
    <t>Marseille</t>
  </si>
  <si>
    <t>1991–92</t>
  </si>
  <si>
    <t>Sampdoria</t>
  </si>
  <si>
    <t>1992–93</t>
  </si>
  <si>
    <t>1993–94</t>
  </si>
  <si>
    <t>1994–95</t>
  </si>
  <si>
    <t>1995–96</t>
  </si>
  <si>
    <t>1996–97</t>
  </si>
  <si>
    <t>Borussia Dortmund</t>
  </si>
  <si>
    <t>1997–98</t>
  </si>
  <si>
    <t>1998–99</t>
  </si>
  <si>
    <t>1999–2000</t>
  </si>
  <si>
    <t>3–0</t>
  </si>
  <si>
    <t>Valencia</t>
  </si>
  <si>
    <t>2000–01</t>
  </si>
  <si>
    <t>2001–02</t>
  </si>
  <si>
    <t>Bayer Leverkusen</t>
  </si>
  <si>
    <t>2002–03</t>
  </si>
  <si>
    <t>2003–04</t>
  </si>
  <si>
    <t>Monaco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</si>
  <si>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</si>
  <si>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</si>
  <si>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</si>
  <si>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</si>
  <si>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</si>
  <si>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</si>
  <si>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</si>
  <si>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</si>
  <si>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</si>
  <si>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</si>
  <si>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</si>
  <si>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</si>
  <si>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</si>
  <si>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Season</t>
  </si>
  <si>
    <t>OffCL</t>
  </si>
  <si>
    <t>4–0&amp;[A]</t>
  </si>
  <si>
    <t>1–1*[B]</t>
  </si>
  <si>
    <t>0–0*[C]</t>
  </si>
  <si>
    <t>0–0*[D]</t>
  </si>
  <si>
    <t>0–0*[E]</t>
  </si>
  <si>
    <t>1–1*[F]</t>
  </si>
  <si>
    <t>1–1*[G]</t>
  </si>
  <si>
    <t>0–0*[H]</t>
  </si>
  <si>
    <t>3–3*[I]</t>
  </si>
  <si>
    <t>1–1*[J]</t>
  </si>
  <si>
    <t>1–1*[K]</t>
  </si>
  <si>
    <t>1–1*[L]</t>
  </si>
  <si>
    <t>Country</t>
  </si>
  <si>
    <t>Winners</t>
  </si>
  <si>
    <t>Score</t>
  </si>
  <si>
    <t>Runners-up</t>
  </si>
  <si>
    <t>2–2</t>
  </si>
  <si>
    <t>5–1</t>
  </si>
  <si>
    <t>Athletic Bilbao</t>
  </si>
  <si>
    <t>Bastia</t>
  </si>
  <si>
    <t>IFK Göteborg</t>
  </si>
  <si>
    <t>Anderlecht</t>
  </si>
  <si>
    <t>Videoton</t>
  </si>
  <si>
    <t>Köln</t>
  </si>
  <si>
    <t>Espanyol</t>
  </si>
  <si>
    <t>Napoli</t>
  </si>
  <si>
    <t>VfB Stuttgart</t>
  </si>
  <si>
    <t>Torino</t>
  </si>
  <si>
    <t>Casino Salzburg</t>
  </si>
  <si>
    <t>Parma</t>
  </si>
  <si>
    <t>Bordeaux</t>
  </si>
  <si>
    <t>Lazio</t>
  </si>
  <si>
    <r>
      <t>0–0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[A]</t>
    </r>
  </si>
  <si>
    <r>
      <t>5–4</t>
    </r>
    <r>
      <rPr>
        <vertAlign val="superscript"/>
        <sz val="8"/>
        <color rgb="FF000000"/>
        <rFont val="Arial"/>
        <family val="2"/>
      </rPr>
      <t>§</t>
    </r>
    <r>
      <rPr>
        <vertAlign val="superscript"/>
        <sz val="8"/>
        <color rgb="FF0B0080"/>
        <rFont val="Arial"/>
        <family val="2"/>
      </rPr>
      <t>[B]</t>
    </r>
  </si>
  <si>
    <t>Deportivo Alavés</t>
  </si>
  <si>
    <r>
      <t>3–2</t>
    </r>
    <r>
      <rPr>
        <vertAlign val="superscript"/>
        <sz val="8"/>
        <color rgb="FF0B0080"/>
        <rFont val="Arial"/>
        <family val="2"/>
      </rPr>
      <t>[C]</t>
    </r>
  </si>
  <si>
    <t>Sporting CP</t>
  </si>
  <si>
    <t>Sevilla</t>
  </si>
  <si>
    <r>
      <t>2–2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[D]</t>
    </r>
  </si>
  <si>
    <t>Zenit Saint Petersburg</t>
  </si>
  <si>
    <r>
      <t>2–1</t>
    </r>
    <r>
      <rPr>
        <vertAlign val="superscript"/>
        <sz val="8"/>
        <color rgb="FF0B0080"/>
        <rFont val="Arial"/>
        <family val="2"/>
      </rPr>
      <t>[E]</t>
    </r>
  </si>
  <si>
    <r>
      <t>2–1</t>
    </r>
    <r>
      <rPr>
        <vertAlign val="superscript"/>
        <sz val="8"/>
        <color rgb="FF0B0080"/>
        <rFont val="Arial"/>
        <family val="2"/>
      </rPr>
      <t>[F]</t>
    </r>
  </si>
  <si>
    <r>
      <t>0–0</t>
    </r>
    <r>
      <rPr>
        <sz val="11"/>
        <color rgb="FF000000"/>
        <rFont val="Arial"/>
        <family val="2"/>
      </rPr>
      <t>*</t>
    </r>
    <r>
      <rPr>
        <vertAlign val="superscript"/>
        <sz val="8"/>
        <color rgb="FF0B0080"/>
        <rFont val="Arial"/>
        <family val="2"/>
      </rPr>
      <t>[G]</t>
    </r>
  </si>
  <si>
    <t>Dundee Utd</t>
  </si>
  <si>
    <t>OffEL</t>
  </si>
  <si>
    <t>CL-W</t>
  </si>
  <si>
    <t>CL-RU</t>
  </si>
  <si>
    <t>CW-W</t>
  </si>
  <si>
    <t>CW-RU</t>
  </si>
  <si>
    <t>T-Wins</t>
  </si>
  <si>
    <t>T-All</t>
  </si>
  <si>
    <t>T-Pts</t>
  </si>
  <si>
    <t>Trophies</t>
  </si>
  <si>
    <t>Points</t>
  </si>
  <si>
    <t>Domestic</t>
  </si>
  <si>
    <t>FA Cup</t>
  </si>
  <si>
    <t>Europe</t>
  </si>
  <si>
    <t>Champions League</t>
  </si>
  <si>
    <t>Europa League</t>
  </si>
  <si>
    <t>League Cup</t>
  </si>
  <si>
    <t>Started in 1960</t>
  </si>
  <si>
    <t>European Cup until 1992</t>
  </si>
  <si>
    <t>UEFA Cup 1972-2009, Fairs Cup 1960-1971</t>
  </si>
  <si>
    <t>Comments</t>
  </si>
  <si>
    <t>Premier League since 1993</t>
  </si>
  <si>
    <t>Started in 1872, winners 1872-1888 ignored</t>
  </si>
  <si>
    <t>Win</t>
  </si>
  <si>
    <t>2017-18</t>
  </si>
  <si>
    <t>Galatasaray</t>
  </si>
  <si>
    <t>CSKA Moscow</t>
  </si>
  <si>
    <t>Rangers</t>
  </si>
  <si>
    <t>Shakhtar Donetsk</t>
  </si>
  <si>
    <t>Werder Bremen</t>
  </si>
  <si>
    <t>Braga</t>
  </si>
  <si>
    <t>Dnipro Dnipropetrovsk</t>
  </si>
  <si>
    <t>London</t>
  </si>
  <si>
    <t>Dinamo Zagreb</t>
  </si>
  <si>
    <t>Real Zaragoza</t>
  </si>
  <si>
    <t>Ferencváros</t>
  </si>
  <si>
    <t>Újpesti Dózsa</t>
  </si>
  <si>
    <t>1955-58</t>
  </si>
  <si>
    <t>8-2</t>
  </si>
  <si>
    <t>4-1</t>
  </si>
  <si>
    <t>1958-60</t>
  </si>
  <si>
    <t>4-2</t>
  </si>
  <si>
    <t>Hungary</t>
  </si>
  <si>
    <t>7-3</t>
  </si>
  <si>
    <t>2-1</t>
  </si>
  <si>
    <t>1-0</t>
  </si>
  <si>
    <t>4-3</t>
  </si>
  <si>
    <t>2-0</t>
  </si>
  <si>
    <t>6-2</t>
  </si>
  <si>
    <t>3-3</t>
  </si>
  <si>
    <t>3-2</t>
  </si>
  <si>
    <t>2-2</t>
  </si>
  <si>
    <t>5-4</t>
  </si>
  <si>
    <t>4-0</t>
  </si>
  <si>
    <t>3-1</t>
  </si>
  <si>
    <t>5-3</t>
  </si>
  <si>
    <t>6-1</t>
  </si>
  <si>
    <t>5-1</t>
  </si>
  <si>
    <t>1-1</t>
  </si>
  <si>
    <t>Era</t>
  </si>
  <si>
    <t>Fairs</t>
  </si>
  <si>
    <t>UEFA</t>
  </si>
  <si>
    <t>Europa</t>
  </si>
  <si>
    <t>Germany</t>
  </si>
  <si>
    <t>Spain</t>
  </si>
  <si>
    <t>Italy</t>
  </si>
  <si>
    <t>England</t>
  </si>
  <si>
    <t>Netherlands</t>
  </si>
  <si>
    <t>Sweden</t>
  </si>
  <si>
    <t>Belgium</t>
  </si>
  <si>
    <t>Turkey</t>
  </si>
  <si>
    <t>Portugal</t>
  </si>
  <si>
    <t>Russia</t>
  </si>
  <si>
    <t>Ukraine</t>
  </si>
  <si>
    <t>France</t>
  </si>
  <si>
    <t>Scotland</t>
  </si>
  <si>
    <t>Austria</t>
  </si>
  <si>
    <t>Croatia</t>
  </si>
  <si>
    <t>Serbia</t>
  </si>
  <si>
    <r>
      <t>3–0</t>
    </r>
    <r>
      <rPr>
        <vertAlign val="superscript"/>
        <sz val="8.8000000000000007"/>
        <color theme="1"/>
        <rFont val="Calibri"/>
        <family val="2"/>
        <scheme val="minor"/>
      </rPr>
      <t>&amp;[A]</t>
    </r>
  </si>
  <si>
    <r>
      <t>1–0</t>
    </r>
    <r>
      <rPr>
        <vertAlign val="superscript"/>
        <sz val="8.8000000000000007"/>
        <color theme="1"/>
        <rFont val="Calibri"/>
        <family val="2"/>
        <scheme val="minor"/>
      </rPr>
      <t>&amp;[B]</t>
    </r>
  </si>
  <si>
    <t>MTK Hungária</t>
  </si>
  <si>
    <t>Slovan Bratislava</t>
  </si>
  <si>
    <t>Górnik Zabrze</t>
  </si>
  <si>
    <r>
      <t>2–1</t>
    </r>
    <r>
      <rPr>
        <vertAlign val="superscript"/>
        <sz val="8.8000000000000007"/>
        <color theme="1"/>
        <rFont val="Calibri"/>
        <family val="2"/>
        <scheme val="minor"/>
      </rPr>
      <t>&amp;[C]</t>
    </r>
  </si>
  <si>
    <t>Dynamo Moscow</t>
  </si>
  <si>
    <t>Magdeburg</t>
  </si>
  <si>
    <t>Dynamo Kyiv</t>
  </si>
  <si>
    <t>4–2</t>
  </si>
  <si>
    <t>Austria Wien</t>
  </si>
  <si>
    <t>Fortuna Düsseldorf</t>
  </si>
  <si>
    <r>
      <t>0–0*</t>
    </r>
    <r>
      <rPr>
        <vertAlign val="superscript"/>
        <sz val="8.8000000000000007"/>
        <color theme="1"/>
        <rFont val="Calibri"/>
        <family val="2"/>
        <scheme val="minor"/>
      </rPr>
      <t>[D]</t>
    </r>
  </si>
  <si>
    <t>Dinamo Tbilisi</t>
  </si>
  <si>
    <t>Carl Zeiss Jena</t>
  </si>
  <si>
    <t>Standard Liège</t>
  </si>
  <si>
    <t>Aberdeen</t>
  </si>
  <si>
    <t>Rapid Wien</t>
  </si>
  <si>
    <t>Lokomotive Leipzig</t>
  </si>
  <si>
    <t>Mechelen</t>
  </si>
  <si>
    <t>Royal Antwerp</t>
  </si>
  <si>
    <t>Paris Saint-Germain</t>
  </si>
  <si>
    <t>Mallorca</t>
  </si>
  <si>
    <t>Cup</t>
  </si>
  <si>
    <t>1861 Munich</t>
  </si>
  <si>
    <t>AZ Alkmaar</t>
  </si>
  <si>
    <t>AC Milan</t>
  </si>
  <si>
    <t>Inter Milan</t>
  </si>
  <si>
    <t>AS Roma</t>
  </si>
  <si>
    <t>Twente Enschede</t>
  </si>
  <si>
    <t>European</t>
  </si>
  <si>
    <t>Romania</t>
  </si>
  <si>
    <t>Greece</t>
  </si>
  <si>
    <t>Poland</t>
  </si>
  <si>
    <t>Georgia</t>
  </si>
  <si>
    <t>Slovakia</t>
  </si>
  <si>
    <t>Partizan Belgrade</t>
  </si>
  <si>
    <t>CLUB</t>
  </si>
  <si>
    <t>COUNTRY</t>
  </si>
  <si>
    <t>EL-W</t>
  </si>
  <si>
    <t>EL-RU</t>
  </si>
  <si>
    <t>T-RU</t>
  </si>
  <si>
    <t>Record</t>
  </si>
  <si>
    <t>Summits</t>
  </si>
  <si>
    <t>2018-19</t>
  </si>
  <si>
    <t>Points System used</t>
  </si>
  <si>
    <t>These Tables are updated manually at the end of every season</t>
  </si>
  <si>
    <t>ALL</t>
  </si>
  <si>
    <t>x</t>
  </si>
  <si>
    <t>PL-W</t>
  </si>
  <si>
    <t>PL-RU</t>
  </si>
  <si>
    <t>PL+FA</t>
  </si>
  <si>
    <t>PL+LC</t>
  </si>
  <si>
    <t>FA+LC</t>
  </si>
  <si>
    <t>PL+CL</t>
  </si>
  <si>
    <t>PL+EU</t>
  </si>
  <si>
    <t>FA+EU</t>
  </si>
  <si>
    <t>LC+EU</t>
  </si>
  <si>
    <t>DOUBLE WINNERS - Domestic</t>
  </si>
  <si>
    <t>DOUBLE WINNERS - European</t>
  </si>
  <si>
    <t>Other</t>
  </si>
  <si>
    <t>Rolling 5 Year # of Finalists</t>
  </si>
  <si>
    <t>This spreadsheet was created by Nigel Marriott, Independent Statistician</t>
  </si>
  <si>
    <t>Version</t>
  </si>
  <si>
    <t>Date</t>
  </si>
  <si>
    <t>For more details on how to use this spreadsheet and what each sheet contains please read this blog post</t>
  </si>
  <si>
    <t>All sheets are protected but there is no password if you wish to unprotect.</t>
  </si>
  <si>
    <t>2010s</t>
  </si>
  <si>
    <t>2000s</t>
  </si>
  <si>
    <t>S</t>
  </si>
  <si>
    <t>T</t>
  </si>
  <si>
    <t>P</t>
  </si>
  <si>
    <t>1990s</t>
  </si>
  <si>
    <t>1980s</t>
  </si>
  <si>
    <t>1970s</t>
  </si>
  <si>
    <t>1960s</t>
  </si>
  <si>
    <t>1946-59</t>
  </si>
  <si>
    <t>1930s</t>
  </si>
  <si>
    <t>1920s</t>
  </si>
  <si>
    <t>1889-1901</t>
  </si>
  <si>
    <t>1902-1915</t>
  </si>
  <si>
    <t>1902-15</t>
  </si>
  <si>
    <t>Dominant Nation</t>
  </si>
  <si>
    <t>2019-20</t>
  </si>
  <si>
    <t>Villareal</t>
  </si>
  <si>
    <t>GOATs (Top 4) By Era</t>
  </si>
  <si>
    <t>UEFA Conference League from 2022</t>
  </si>
  <si>
    <t>2020-21</t>
  </si>
  <si>
    <t>1-1*</t>
  </si>
  <si>
    <t>https://marriott-stats.com/nigels-blog/winners-english-football-clubs-mens/</t>
  </si>
  <si>
    <t>1967-1986</t>
  </si>
  <si>
    <t>1987-2006</t>
  </si>
  <si>
    <t>2007-2026</t>
  </si>
  <si>
    <t>Clubs</t>
  </si>
  <si>
    <t>Nation</t>
  </si>
  <si>
    <t>Nations</t>
  </si>
  <si>
    <t>3rd</t>
  </si>
  <si>
    <t>4th</t>
  </si>
  <si>
    <t>World Cups &amp; Euros</t>
  </si>
  <si>
    <t>Tourno</t>
  </si>
  <si>
    <t>Worlds</t>
  </si>
  <si>
    <t>Euros</t>
  </si>
  <si>
    <t>Brazil</t>
  </si>
  <si>
    <t>Yugoslavia</t>
  </si>
  <si>
    <t>Chile</t>
  </si>
  <si>
    <t>Denmark</t>
  </si>
  <si>
    <t>Uruguay</t>
  </si>
  <si>
    <t>Argentina</t>
  </si>
  <si>
    <t>Bulgaria</t>
  </si>
  <si>
    <t>S.Korea</t>
  </si>
  <si>
    <t>Wales</t>
  </si>
  <si>
    <t>Czechia</t>
  </si>
  <si>
    <t>15-10 | 8-4</t>
  </si>
  <si>
    <t>3-4 | 1-3</t>
  </si>
  <si>
    <t>0-6 | 3-4</t>
  </si>
  <si>
    <t>2-2 | 1-5</t>
  </si>
  <si>
    <t>2-2 | 1-4</t>
  </si>
  <si>
    <t>2-2 | 1-0</t>
  </si>
  <si>
    <t>0-5 | 0-3</t>
  </si>
  <si>
    <t>2-0 | 1-2</t>
  </si>
  <si>
    <t>Statistics</t>
  </si>
  <si>
    <t>15-7 | 7-5</t>
  </si>
  <si>
    <t>4-11 | 5-3</t>
  </si>
  <si>
    <t>3-7 | 6-5</t>
  </si>
  <si>
    <t>1-7 | 3-3</t>
  </si>
  <si>
    <t>1-1 | 1-1</t>
  </si>
  <si>
    <t>1-1 | 1-0</t>
  </si>
  <si>
    <t>0-2 | 1-2</t>
  </si>
  <si>
    <t>2021–22</t>
  </si>
  <si>
    <t>Conf</t>
  </si>
  <si>
    <t>xxxx</t>
  </si>
  <si>
    <t>2021-22</t>
  </si>
  <si>
    <t>Conference League</t>
  </si>
  <si>
    <t>Started 2022.  Was Cup Winners Cup 1960 to 1999</t>
  </si>
  <si>
    <t>CONFERENCE LEAGUE</t>
  </si>
  <si>
    <t>Semi 2</t>
  </si>
  <si>
    <t>Semi 1</t>
  </si>
  <si>
    <t>3rd Place</t>
  </si>
  <si>
    <t>4th Place</t>
  </si>
  <si>
    <t>Country1</t>
  </si>
  <si>
    <t>Country2</t>
  </si>
  <si>
    <t>PL-T4</t>
  </si>
  <si>
    <t>CL-SF</t>
  </si>
  <si>
    <t>2022-22</t>
  </si>
  <si>
    <t>RB Leipzig</t>
  </si>
  <si>
    <t>Lyon</t>
  </si>
  <si>
    <t>Schalke 04</t>
  </si>
  <si>
    <t>Deportivo La Caruna</t>
  </si>
  <si>
    <t>Nantes</t>
  </si>
  <si>
    <t>&lt; 1st season with multi clubs per nation</t>
  </si>
  <si>
    <t>Sparta Prague</t>
  </si>
  <si>
    <t>Spartak Moscow</t>
  </si>
  <si>
    <t>Dynamo București</t>
  </si>
  <si>
    <t>Real Sociedad</t>
  </si>
  <si>
    <t>Widzew Lodz</t>
  </si>
  <si>
    <t>CSKA Sofia</t>
  </si>
  <si>
    <t>Zurich</t>
  </si>
  <si>
    <t>Switzerland</t>
  </si>
  <si>
    <t>Legia Warsaw</t>
  </si>
  <si>
    <t>Spartak Tmava</t>
  </si>
  <si>
    <t>CSKA Red Flag</t>
  </si>
  <si>
    <t>Dukla Prague</t>
  </si>
  <si>
    <t>Vasas Eto Gyor</t>
  </si>
  <si>
    <t>Dundee</t>
  </si>
  <si>
    <t>Young Boys</t>
  </si>
  <si>
    <t>Vasas</t>
  </si>
  <si>
    <t>Hibernian</t>
  </si>
  <si>
    <t>2022-23</t>
  </si>
  <si>
    <t>Interregnum - restarted as Euro Conference League</t>
  </si>
  <si>
    <t>Morocco</t>
  </si>
  <si>
    <t>2022–23</t>
  </si>
  <si>
    <t>0-0 | 2-2</t>
  </si>
  <si>
    <t>1-1 | 0-0</t>
  </si>
  <si>
    <t>11-8 | 6-3</t>
  </si>
  <si>
    <t>6-11 | 5-3</t>
  </si>
  <si>
    <t>3-7 | 7-4</t>
  </si>
  <si>
    <t>1-6 | 4-4</t>
  </si>
  <si>
    <t>2-3 | 2-1</t>
  </si>
  <si>
    <t>0-2 | 1-3</t>
  </si>
  <si>
    <t>1-1 | 0-1</t>
  </si>
  <si>
    <t>5-8 | 4-1</t>
  </si>
  <si>
    <t>6-3 | 5-2</t>
  </si>
  <si>
    <t>0-3 | 2-2</t>
  </si>
  <si>
    <t>2-2 | 2-1</t>
  </si>
  <si>
    <t>1-2 | 3-2</t>
  </si>
  <si>
    <t>Chelsea Dynasty 2005-2015 : 1 Star</t>
  </si>
  <si>
    <t>Arsenal Dynasty 1998-2017 : No Stars</t>
  </si>
  <si>
    <t>How Many Stars for Each Dynasty?</t>
  </si>
  <si>
    <t>Manchester Utd Dynasty 1993-2013 : 3 Stars</t>
  </si>
  <si>
    <t>Liverpool Dynasty 1973-1992 : 3 Stars</t>
  </si>
  <si>
    <t>There are some hidden sheets which I do not explain the blog link above.  I will let you figure them out if you wish but some are incomplete and/or out of date.</t>
  </si>
  <si>
    <t>My Website</t>
  </si>
  <si>
    <t>My Blog</t>
  </si>
  <si>
    <t>My Twitter Feed</t>
  </si>
  <si>
    <t>marriott-stats.com</t>
  </si>
  <si>
    <t>nigelmarriott.com</t>
  </si>
  <si>
    <t>MarriottNigel</t>
  </si>
  <si>
    <t>PREMIER LEAGUE</t>
  </si>
  <si>
    <t>OffCf</t>
  </si>
  <si>
    <t>SF</t>
  </si>
  <si>
    <t>From 1961, teams could win 4 trophies.  European club competitions began between 1956 &amp; 1961</t>
  </si>
  <si>
    <t>Teams in italics have not won a trophy in this era.</t>
  </si>
  <si>
    <t>FA Cups prior to 1889 (the year the league started) have been ignored</t>
  </si>
  <si>
    <t>See this blog for more details on the layout used here</t>
  </si>
  <si>
    <t>Premier League</t>
  </si>
  <si>
    <t>A Dynastic Timescale is defined by these 3 criteria</t>
  </si>
  <si>
    <t>Within the Dynastic Timescale, each of these earn a Dynasty Star</t>
  </si>
  <si>
    <t>Liverpool 1973-1992</t>
  </si>
  <si>
    <t>Man Utd 1993-2013</t>
  </si>
  <si>
    <t>Chelsea 2005-2015</t>
  </si>
  <si>
    <t>Arsenal 1998-2017</t>
  </si>
  <si>
    <t>***</t>
  </si>
  <si>
    <t>**</t>
  </si>
  <si>
    <t>*</t>
  </si>
  <si>
    <t>-</t>
  </si>
  <si>
    <t>My Definition of a Football Club Dynasty</t>
  </si>
  <si>
    <t>The 5 Dynasties of English Club Football</t>
  </si>
  <si>
    <t>Ends when team has a season without a trophy &amp; ends up outside of Top 4 in the league</t>
  </si>
  <si>
    <t>Club win 25%+ of available trophies i.e. average 1 trophy a year if 4 trophies available</t>
  </si>
  <si>
    <t>Starts when club wins a league title or Champions League after a non-dynastic period</t>
  </si>
  <si>
    <t># Years</t>
  </si>
  <si>
    <t># Possible Trophies</t>
  </si>
  <si>
    <t>% Possible Trophies</t>
  </si>
  <si>
    <t>#Trophies per Year</t>
  </si>
  <si>
    <t>% Titles Won</t>
  </si>
  <si>
    <t># Champ Leagues</t>
  </si>
  <si>
    <t>Maximum of 3 Stars using 3 criteria above</t>
  </si>
  <si>
    <t>The start and end years span at least 10 years</t>
  </si>
  <si>
    <t>Win at least half of the available league titles</t>
  </si>
  <si>
    <t>Win the Champions League two or more times</t>
  </si>
  <si>
    <t>The 5 Dynasties of English Club Football (Men's) - Star Ratings</t>
  </si>
  <si>
    <t>Click here to read my article about how I define a dynasty</t>
  </si>
  <si>
    <t>Football suspended for World War 1</t>
  </si>
  <si>
    <t>Football suspended for World War 2</t>
  </si>
  <si>
    <t>English clubs banned from European competitions due to Heysel stadium tragedy</t>
  </si>
  <si>
    <t>European Cup till 1992 when group stage began</t>
  </si>
  <si>
    <t>Pre 1960, redefine dynasty as top4 or FA cup final for 7 or 8 years</t>
  </si>
  <si>
    <t>Newcastle in 00s, Huddersfield in 20s &amp; Arsenal in 30s meet this defn</t>
  </si>
  <si>
    <t>Do a Domestic Dynasty blog of Top4 lg, FA cup finalist</t>
  </si>
  <si>
    <t>Should we allow a fallow year?</t>
  </si>
  <si>
    <t>Use Liv &amp; Min U 3* dynasties as guides</t>
  </si>
  <si>
    <t>Wolves &amp; Man Utd of 40s &amp; 50s are possible as well + Everton 62-70</t>
  </si>
  <si>
    <t>Atalanta</t>
  </si>
  <si>
    <t>2023–24</t>
  </si>
  <si>
    <t>2023-24</t>
  </si>
  <si>
    <t>Olympiakos</t>
  </si>
  <si>
    <t>1900-1915</t>
  </si>
  <si>
    <t>1889-1899</t>
  </si>
  <si>
    <t>1920-1929</t>
  </si>
  <si>
    <t>1930-1939</t>
  </si>
  <si>
    <t>1946-1959</t>
  </si>
  <si>
    <t>1960-1969</t>
  </si>
  <si>
    <t>1970-1979</t>
  </si>
  <si>
    <t>1980-1989</t>
  </si>
  <si>
    <t>1990-1999</t>
  </si>
  <si>
    <t>2000-2009</t>
  </si>
  <si>
    <t>2010-2019</t>
  </si>
  <si>
    <t>2020-2029</t>
  </si>
  <si>
    <t>Criteria for inclusion = 10+ points and/or 2 trophies</t>
  </si>
  <si>
    <t>MAXIMUM</t>
  </si>
  <si>
    <t>1889-1955 (Pre-Euro/4 Trophy Era)</t>
  </si>
  <si>
    <t>ct</t>
  </si>
  <si>
    <t>Pts/Ssn</t>
  </si>
  <si>
    <t>T/Ssn</t>
  </si>
  <si>
    <t>Possiblities</t>
  </si>
  <si>
    <t>1892-1905 max but too many fallow years? 1894-1900 has 2 fallow years out of 7.  But league was &lt;18 teams</t>
  </si>
  <si>
    <t>1892-1903 is &lt;3pts per year and too many fallows</t>
  </si>
  <si>
    <t>1888–89 Football League - Wikipedia</t>
  </si>
  <si>
    <t>You can find details of each football league season since 1889 on Wikipedia here</t>
  </si>
  <si>
    <t>League had fewer than 18 teams in these years.  Also there was no relegation, bottom placed teams had to apply for re-election.</t>
  </si>
  <si>
    <t>1st true dynasty is 1904 to 1912, 9 seasons without fallow.</t>
  </si>
  <si>
    <t>1920-1930 but 2 fallows.  If 1922-1930 then &gt;3pts with 1 fallow</t>
  </si>
  <si>
    <t>1930-1938 true dynasty 9 seasons without fallow</t>
  </si>
  <si>
    <t>1947-1959 2 fallow years and just below 3pts</t>
  </si>
  <si>
    <t>1953-1961 1 fallow but &gt; 3pts.  On this basis Man Utd were also ynastic</t>
  </si>
  <si>
    <t>Perhaps treat Man Utd &amp; Wolves as joint dynasty</t>
  </si>
  <si>
    <t>Sheffield Uts</t>
  </si>
  <si>
    <t>1897-1903 no fallows! But not &gt;3pts</t>
  </si>
  <si>
    <t>Leeds Utd</t>
  </si>
  <si>
    <t>1965-1974 no fallows &gt;3pts</t>
  </si>
  <si>
    <t>1971-1980 true dynasty, no fallows &gt;4pts !!</t>
  </si>
  <si>
    <t>1982-1992 true dynasty, no fallows al,most&gt;4pts</t>
  </si>
  <si>
    <t>1992-2013 22 seasons no fallows, almost 5pts</t>
  </si>
  <si>
    <t>2002-2015 14 seasons no fallows &gt;3pts</t>
  </si>
  <si>
    <t>Asrsenal</t>
  </si>
  <si>
    <t>1997-2017 21 seasons no fallows =3pts</t>
  </si>
  <si>
    <t>2011-2024 14 seasons no fallows 4pts</t>
  </si>
  <si>
    <t>td</t>
  </si>
  <si>
    <t>nt</t>
  </si>
  <si>
    <t>Inter City Fairs Cup till 1971.  Group stage began in 2008</t>
  </si>
  <si>
    <t>Cup Winners Cup till 2000</t>
  </si>
  <si>
    <t>Leeds 65-74 &amp; Liverpool 00-09 are dynasties if we change start to Top4 or Trophy</t>
  </si>
  <si>
    <t>2024-25</t>
  </si>
  <si>
    <t>2024–25</t>
  </si>
  <si>
    <t>T+RU</t>
  </si>
  <si>
    <t>Team</t>
  </si>
  <si>
    <t>3-2 | 2-2</t>
  </si>
  <si>
    <t>1-0 | 1-2</t>
  </si>
  <si>
    <t>0-2 | 0-0</t>
  </si>
  <si>
    <t>0-1 | 1-0</t>
  </si>
  <si>
    <t>0-1 | 0-1</t>
  </si>
  <si>
    <t>0-0 | 0-1</t>
  </si>
  <si>
    <t>0-1 | 0-0</t>
  </si>
  <si>
    <t>0-0 | 1-0</t>
  </si>
  <si>
    <t>0-0 | 0-0</t>
  </si>
  <si>
    <t>5yEra</t>
  </si>
  <si>
    <t>1-3 | 1-0</t>
  </si>
  <si>
    <t>1-0 | 0-0</t>
  </si>
  <si>
    <t>0-1 | 0-3</t>
  </si>
  <si>
    <t>0-0 | 1-1</t>
  </si>
  <si>
    <t>1-2 | 2-2</t>
  </si>
  <si>
    <t>2-0 | 1-0</t>
  </si>
  <si>
    <t>1-3 | 0-0</t>
  </si>
  <si>
    <t>1-0 | 1-1</t>
  </si>
  <si>
    <t>0-2 | 0-2</t>
  </si>
  <si>
    <t>0-1 | 0-2</t>
  </si>
  <si>
    <t>1-2 | 2-1</t>
  </si>
  <si>
    <t>2-0 | 0-0</t>
  </si>
  <si>
    <t>0-3 | 0-1</t>
  </si>
  <si>
    <t>0-0 | 0-2</t>
  </si>
  <si>
    <t>6-1 | 1-2</t>
  </si>
  <si>
    <t>3-2 | 1-1</t>
  </si>
  <si>
    <t>0-1 | 1-2</t>
  </si>
  <si>
    <t>5-4 | 2-0</t>
  </si>
  <si>
    <t>1-2 | 0-2</t>
  </si>
  <si>
    <t>0-2 | 0-1</t>
  </si>
  <si>
    <t>0-1 | 2-0</t>
  </si>
  <si>
    <t>2-3 | 2-3</t>
  </si>
  <si>
    <t>1-3 | 0-1</t>
  </si>
  <si>
    <t>0-2 | 1-0</t>
  </si>
  <si>
    <t>1-0 | 1-0</t>
  </si>
  <si>
    <t>5-2 | 1-0</t>
  </si>
  <si>
    <t>1-1 | 2-1</t>
  </si>
  <si>
    <t>0-4 | 0-0</t>
  </si>
  <si>
    <t>0-0 | 0-3</t>
  </si>
  <si>
    <t>2-3 | 3-1</t>
  </si>
  <si>
    <t>1-4 | 1-1</t>
  </si>
  <si>
    <t>2-1 | 0-2</t>
  </si>
  <si>
    <t>4-3 | 3-1</t>
  </si>
  <si>
    <t>2-4 | 3-1</t>
  </si>
  <si>
    <t>2-3 | 1-0</t>
  </si>
  <si>
    <t>2-0 | 2-0</t>
  </si>
  <si>
    <t>0-1 | 1-1</t>
  </si>
  <si>
    <t>2-5 | 1-0</t>
  </si>
  <si>
    <t>2-0 | 2-2</t>
  </si>
  <si>
    <t>1-2 | 0-3</t>
  </si>
  <si>
    <t>0-3 | 1-1</t>
  </si>
  <si>
    <t>0-0 | 2-0</t>
  </si>
  <si>
    <t>5-2 | 1-2</t>
  </si>
  <si>
    <t>1-3 | 2-1</t>
  </si>
  <si>
    <t>1-0 | 0-4</t>
  </si>
  <si>
    <t>0-0 | 3-0</t>
  </si>
  <si>
    <t>Success</t>
  </si>
  <si>
    <t>(All)</t>
  </si>
  <si>
    <t>Row Labels</t>
  </si>
  <si>
    <t>Grand Total</t>
  </si>
  <si>
    <t>P(Success)</t>
  </si>
  <si>
    <t>Pt3</t>
  </si>
  <si>
    <t>#</t>
  </si>
  <si>
    <t>Thierry Henry says Arsenal have underachieved in past three seasons - BBC Sport</t>
  </si>
  <si>
    <t>Real Betis</t>
  </si>
  <si>
    <t>To see which years your team won a trophy or earned points in these tables, enter your team's name in cell A1 of the DATA1889-2025ENGLAND worksheet.  Your team will then be highlighted in that worksheet</t>
  </si>
  <si>
    <t>3-4 | 5-4</t>
  </si>
  <si>
    <t>1-5 | 3-4</t>
  </si>
  <si>
    <t>0-1 | 2-2</t>
  </si>
  <si>
    <t>5–0</t>
  </si>
  <si>
    <t>year</t>
  </si>
  <si>
    <t>r4</t>
  </si>
  <si>
    <t>nr</t>
  </si>
  <si>
    <t>p1</t>
  </si>
  <si>
    <t>p2</t>
  </si>
  <si>
    <t>p3</t>
  </si>
  <si>
    <t>p4</t>
  </si>
  <si>
    <t>na</t>
  </si>
  <si>
    <t>PLt4</t>
  </si>
  <si>
    <t>2025-26</t>
  </si>
  <si>
    <t>1889-2026 (All-Time)</t>
  </si>
  <si>
    <t>1956-2026 (European/4 Trophy Era)</t>
  </si>
  <si>
    <t>1993-2026 (Premier/Champions League Era)</t>
  </si>
  <si>
    <t>1889-2026</t>
  </si>
  <si>
    <t>1956-2026</t>
  </si>
  <si>
    <t>1993-2026</t>
  </si>
  <si>
    <t>2025–26</t>
  </si>
  <si>
    <t>Freiburg</t>
  </si>
  <si>
    <t>Rayo Vallecano</t>
  </si>
  <si>
    <t>2026 v1.0</t>
  </si>
  <si>
    <t>Manchester City Dynasty 2012-2026 : 2 Stars</t>
  </si>
  <si>
    <t>9-10 | 5-3</t>
  </si>
  <si>
    <t>4-6 | 0-8</t>
  </si>
  <si>
    <t>1-4 | 5-3</t>
  </si>
  <si>
    <t>Man City 2012-2026 so 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</si>
</sst>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800]dddd\,\ mmmm\ dd\,\ yyyy"/>
    <numFmt numFmtId="166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rgb="FF0B0080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vertAlign val="superscript"/>
      <sz val="8.800000000000000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427942"/>
      <name val="Calibri"/>
      <family val="2"/>
      <scheme val="minor"/>
    </font>
    <font>
      <b/>
      <sz val="11"/>
      <color rgb="FF427942"/>
      <name val="Calibri"/>
      <family val="2"/>
      <scheme val="minor"/>
    </font>
    <font>
      <i/>
      <sz val="9"/>
      <color rgb="FFC0000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427942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u/>
      <sz val="14"/>
      <color theme="1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B0080"/>
      <name val="Arial"/>
      <family val="2"/>
    </font>
    <font>
      <b/>
      <sz val="10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BCEB1"/>
        <bgColor indexed="64"/>
      </patternFill>
    </fill>
    <fill>
      <patternFill patternType="solid">
        <fgColor rgb="FFEEEE00"/>
        <bgColor indexed="64"/>
      </patternFill>
    </fill>
    <fill>
      <patternFill patternType="solid">
        <fgColor rgb="FFCEDF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1FF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279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/>
      <diagonal/>
    </border>
    <border>
      <left style="medium">
        <color rgb="FFA2A9B1"/>
      </left>
      <right style="medium">
        <color rgb="FFA2A9B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2A9B1"/>
      </left>
      <right/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5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0" fillId="11" borderId="0" xfId="0" applyFill="1"/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0" borderId="3" xfId="0" applyBorder="1"/>
    <xf numFmtId="0" fontId="6" fillId="5" borderId="3" xfId="0" applyFont="1" applyFill="1" applyBorder="1" applyAlignment="1">
      <alignment vertical="center"/>
    </xf>
    <xf numFmtId="0" fontId="6" fillId="9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4" borderId="0" xfId="0" applyFont="1" applyFill="1"/>
    <xf numFmtId="0" fontId="10" fillId="10" borderId="4" xfId="0" applyFont="1" applyFill="1" applyBorder="1" applyAlignment="1">
      <alignment horizontal="center"/>
    </xf>
    <xf numFmtId="0" fontId="10" fillId="10" borderId="21" xfId="0" applyFont="1" applyFill="1" applyBorder="1" applyAlignment="1">
      <alignment horizontal="center"/>
    </xf>
    <xf numFmtId="0" fontId="10" fillId="10" borderId="26" xfId="0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10" borderId="3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16" borderId="23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16" borderId="24" xfId="0" applyFont="1" applyFill="1" applyBorder="1" applyAlignment="1">
      <alignment horizontal="center"/>
    </xf>
    <xf numFmtId="0" fontId="2" fillId="16" borderId="12" xfId="0" applyFont="1" applyFill="1" applyBorder="1" applyAlignment="1">
      <alignment horizontal="center"/>
    </xf>
    <xf numFmtId="0" fontId="2" fillId="16" borderId="1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0" fillId="13" borderId="3" xfId="0" applyFont="1" applyFill="1" applyBorder="1" applyAlignment="1">
      <alignment horizontal="right"/>
    </xf>
    <xf numFmtId="0" fontId="10" fillId="14" borderId="3" xfId="0" applyFont="1" applyFill="1" applyBorder="1" applyAlignment="1">
      <alignment horizontal="right"/>
    </xf>
    <xf numFmtId="0" fontId="2" fillId="16" borderId="18" xfId="0" applyFont="1" applyFill="1" applyBorder="1" applyAlignment="1">
      <alignment horizontal="center"/>
    </xf>
    <xf numFmtId="0" fontId="2" fillId="16" borderId="19" xfId="0" applyFont="1" applyFill="1" applyBorder="1" applyAlignment="1">
      <alignment horizontal="center"/>
    </xf>
    <xf numFmtId="0" fontId="2" fillId="16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18" fillId="0" borderId="3" xfId="0" quotePrefix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9" fillId="6" borderId="2" xfId="0" applyFont="1" applyFill="1" applyBorder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center" vertical="center"/>
    </xf>
    <xf numFmtId="0" fontId="2" fillId="18" borderId="49" xfId="0" applyFont="1" applyFill="1" applyBorder="1" applyAlignment="1">
      <alignment horizontal="right"/>
    </xf>
    <xf numFmtId="0" fontId="3" fillId="18" borderId="50" xfId="0" applyFont="1" applyFill="1" applyBorder="1"/>
    <xf numFmtId="0" fontId="2" fillId="10" borderId="49" xfId="0" applyFont="1" applyFill="1" applyBorder="1" applyAlignment="1">
      <alignment horizontal="right"/>
    </xf>
    <xf numFmtId="0" fontId="3" fillId="10" borderId="50" xfId="0" applyFont="1" applyFill="1" applyBorder="1"/>
    <xf numFmtId="0" fontId="2" fillId="10" borderId="49" xfId="0" applyFont="1" applyFill="1" applyBorder="1"/>
    <xf numFmtId="0" fontId="0" fillId="10" borderId="49" xfId="0" applyFill="1" applyBorder="1"/>
    <xf numFmtId="0" fontId="0" fillId="10" borderId="50" xfId="0" applyFill="1" applyBorder="1"/>
    <xf numFmtId="0" fontId="2" fillId="17" borderId="49" xfId="0" applyFont="1" applyFill="1" applyBorder="1" applyAlignment="1">
      <alignment horizontal="right"/>
    </xf>
    <xf numFmtId="0" fontId="3" fillId="17" borderId="50" xfId="0" applyFont="1" applyFill="1" applyBorder="1"/>
    <xf numFmtId="0" fontId="0" fillId="17" borderId="49" xfId="0" applyFill="1" applyBorder="1" applyAlignment="1">
      <alignment horizontal="right"/>
    </xf>
    <xf numFmtId="0" fontId="0" fillId="17" borderId="50" xfId="0" applyFill="1" applyBorder="1"/>
    <xf numFmtId="0" fontId="2" fillId="17" borderId="49" xfId="0" applyFont="1" applyFill="1" applyBorder="1"/>
    <xf numFmtId="0" fontId="0" fillId="17" borderId="49" xfId="0" applyFill="1" applyBorder="1"/>
    <xf numFmtId="0" fontId="2" fillId="19" borderId="49" xfId="0" applyFont="1" applyFill="1" applyBorder="1" applyAlignment="1">
      <alignment horizontal="right"/>
    </xf>
    <xf numFmtId="0" fontId="3" fillId="19" borderId="50" xfId="0" applyFont="1" applyFill="1" applyBorder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7" fillId="0" borderId="0" xfId="1"/>
    <xf numFmtId="0" fontId="0" fillId="10" borderId="0" xfId="0" applyFill="1"/>
    <xf numFmtId="0" fontId="1" fillId="0" borderId="0" xfId="0" applyFont="1" applyAlignment="1">
      <alignment horizontal="center"/>
    </xf>
    <xf numFmtId="0" fontId="2" fillId="3" borderId="49" xfId="0" applyFont="1" applyFill="1" applyBorder="1"/>
    <xf numFmtId="0" fontId="3" fillId="3" borderId="0" xfId="0" applyFont="1" applyFill="1"/>
    <xf numFmtId="0" fontId="2" fillId="3" borderId="0" xfId="0" applyFont="1" applyFill="1"/>
    <xf numFmtId="0" fontId="3" fillId="3" borderId="50" xfId="0" applyFont="1" applyFill="1" applyBorder="1"/>
    <xf numFmtId="0" fontId="2" fillId="10" borderId="0" xfId="0" applyFont="1" applyFill="1"/>
    <xf numFmtId="0" fontId="3" fillId="10" borderId="0" xfId="0" applyFont="1" applyFill="1"/>
    <xf numFmtId="0" fontId="0" fillId="3" borderId="49" xfId="0" applyFill="1" applyBorder="1"/>
    <xf numFmtId="0" fontId="0" fillId="3" borderId="0" xfId="0" applyFill="1"/>
    <xf numFmtId="0" fontId="0" fillId="3" borderId="50" xfId="0" applyFill="1" applyBorder="1"/>
    <xf numFmtId="0" fontId="2" fillId="4" borderId="49" xfId="0" applyFont="1" applyFill="1" applyBorder="1"/>
    <xf numFmtId="0" fontId="1" fillId="4" borderId="49" xfId="0" applyFont="1" applyFill="1" applyBorder="1"/>
    <xf numFmtId="0" fontId="2" fillId="4" borderId="51" xfId="0" applyFont="1" applyFill="1" applyBorder="1"/>
    <xf numFmtId="0" fontId="3" fillId="4" borderId="52" xfId="0" applyFont="1" applyFill="1" applyBorder="1"/>
    <xf numFmtId="0" fontId="2" fillId="10" borderId="51" xfId="0" applyFont="1" applyFill="1" applyBorder="1"/>
    <xf numFmtId="0" fontId="3" fillId="10" borderId="52" xfId="0" applyFont="1" applyFill="1" applyBorder="1"/>
    <xf numFmtId="0" fontId="0" fillId="4" borderId="51" xfId="0" applyFill="1" applyBorder="1"/>
    <xf numFmtId="0" fontId="0" fillId="4" borderId="52" xfId="0" applyFill="1" applyBorder="1"/>
    <xf numFmtId="0" fontId="2" fillId="3" borderId="51" xfId="0" applyFont="1" applyFill="1" applyBorder="1"/>
    <xf numFmtId="0" fontId="3" fillId="3" borderId="52" xfId="0" applyFont="1" applyFill="1" applyBorder="1"/>
    <xf numFmtId="0" fontId="0" fillId="3" borderId="51" xfId="0" applyFill="1" applyBorder="1"/>
    <xf numFmtId="0" fontId="0" fillId="3" borderId="52" xfId="0" applyFill="1" applyBorder="1"/>
    <xf numFmtId="0" fontId="0" fillId="0" borderId="53" xfId="0" applyBorder="1"/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2" fillId="3" borderId="7" xfId="0" applyFont="1" applyFill="1" applyBorder="1"/>
    <xf numFmtId="0" fontId="3" fillId="3" borderId="8" xfId="0" applyFont="1" applyFill="1" applyBorder="1"/>
    <xf numFmtId="0" fontId="2" fillId="3" borderId="8" xfId="0" applyFont="1" applyFill="1" applyBorder="1"/>
    <xf numFmtId="0" fontId="3" fillId="3" borderId="45" xfId="0" applyFont="1" applyFill="1" applyBorder="1"/>
    <xf numFmtId="0" fontId="2" fillId="4" borderId="7" xfId="0" applyFont="1" applyFill="1" applyBorder="1"/>
    <xf numFmtId="0" fontId="3" fillId="4" borderId="8" xfId="0" applyFont="1" applyFill="1" applyBorder="1"/>
    <xf numFmtId="0" fontId="2" fillId="4" borderId="8" xfId="0" applyFont="1" applyFill="1" applyBorder="1"/>
    <xf numFmtId="0" fontId="3" fillId="4" borderId="45" xfId="0" applyFont="1" applyFill="1" applyBorder="1"/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2" fillId="3" borderId="4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49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50" xfId="0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45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50" xfId="0" applyFont="1" applyFill="1" applyBorder="1" applyAlignment="1">
      <alignment horizontal="center"/>
    </xf>
    <xf numFmtId="0" fontId="2" fillId="20" borderId="7" xfId="0" applyFont="1" applyFill="1" applyBorder="1" applyAlignment="1">
      <alignment horizontal="center"/>
    </xf>
    <xf numFmtId="0" fontId="2" fillId="20" borderId="8" xfId="0" applyFont="1" applyFill="1" applyBorder="1" applyAlignment="1">
      <alignment horizontal="center"/>
    </xf>
    <xf numFmtId="0" fontId="0" fillId="20" borderId="49" xfId="0" applyFill="1" applyBorder="1" applyAlignment="1">
      <alignment horizontal="center"/>
    </xf>
    <xf numFmtId="0" fontId="2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2" fillId="3" borderId="38" xfId="0" applyFont="1" applyFill="1" applyBorder="1"/>
    <xf numFmtId="0" fontId="3" fillId="3" borderId="35" xfId="0" applyFont="1" applyFill="1" applyBorder="1"/>
    <xf numFmtId="0" fontId="2" fillId="4" borderId="38" xfId="0" applyFont="1" applyFill="1" applyBorder="1"/>
    <xf numFmtId="0" fontId="3" fillId="4" borderId="35" xfId="0" applyFont="1" applyFill="1" applyBorder="1"/>
    <xf numFmtId="0" fontId="1" fillId="10" borderId="0" xfId="0" applyFont="1" applyFill="1" applyAlignment="1">
      <alignment horizontal="center"/>
    </xf>
    <xf numFmtId="0" fontId="1" fillId="19" borderId="0" xfId="0" applyFont="1" applyFill="1"/>
    <xf numFmtId="0" fontId="1" fillId="4" borderId="4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22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14" xfId="0" applyFill="1" applyBorder="1" applyAlignment="1">
      <alignment horizontal="center"/>
    </xf>
    <xf numFmtId="0" fontId="0" fillId="19" borderId="23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25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0" fillId="19" borderId="28" xfId="0" applyFill="1" applyBorder="1" applyAlignment="1">
      <alignment horizontal="center"/>
    </xf>
    <xf numFmtId="0" fontId="2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21" fillId="0" borderId="0" xfId="0" applyFont="1"/>
    <xf numFmtId="0" fontId="21" fillId="11" borderId="0" xfId="0" applyFont="1" applyFill="1"/>
    <xf numFmtId="0" fontId="1" fillId="21" borderId="0" xfId="0" applyFont="1" applyFill="1"/>
    <xf numFmtId="0" fontId="22" fillId="10" borderId="0" xfId="0" applyFont="1" applyFill="1" applyAlignment="1">
      <alignment horizontal="center"/>
    </xf>
    <xf numFmtId="9" fontId="1" fillId="18" borderId="0" xfId="2" applyFont="1" applyFill="1" applyAlignment="1">
      <alignment horizontal="center"/>
    </xf>
    <xf numFmtId="0" fontId="2" fillId="19" borderId="49" xfId="0" applyFont="1" applyFill="1" applyBorder="1" applyAlignment="1">
      <alignment horizontal="center"/>
    </xf>
    <xf numFmtId="0" fontId="0" fillId="19" borderId="47" xfId="0" applyFill="1" applyBorder="1" applyAlignment="1">
      <alignment horizontal="center"/>
    </xf>
    <xf numFmtId="0" fontId="2" fillId="19" borderId="41" xfId="0" applyFont="1" applyFill="1" applyBorder="1" applyAlignment="1">
      <alignment horizontal="center"/>
    </xf>
    <xf numFmtId="0" fontId="3" fillId="19" borderId="43" xfId="0" applyFont="1" applyFill="1" applyBorder="1" applyAlignment="1">
      <alignment horizontal="center"/>
    </xf>
    <xf numFmtId="0" fontId="3" fillId="19" borderId="50" xfId="0" applyFont="1" applyFill="1" applyBorder="1" applyAlignment="1">
      <alignment horizontal="center"/>
    </xf>
    <xf numFmtId="0" fontId="2" fillId="19" borderId="42" xfId="0" applyFont="1" applyFill="1" applyBorder="1" applyAlignment="1">
      <alignment horizontal="center"/>
    </xf>
    <xf numFmtId="0" fontId="2" fillId="19" borderId="0" xfId="0" applyFont="1" applyFill="1" applyAlignment="1">
      <alignment horizontal="center"/>
    </xf>
    <xf numFmtId="0" fontId="2" fillId="19" borderId="7" xfId="0" applyFont="1" applyFill="1" applyBorder="1" applyAlignment="1">
      <alignment horizontal="center"/>
    </xf>
    <xf numFmtId="0" fontId="11" fillId="19" borderId="4" xfId="0" applyFont="1" applyFill="1" applyBorder="1" applyAlignment="1">
      <alignment horizontal="center"/>
    </xf>
    <xf numFmtId="0" fontId="0" fillId="19" borderId="0" xfId="0" applyFill="1"/>
    <xf numFmtId="0" fontId="1" fillId="19" borderId="3" xfId="0" applyFont="1" applyFill="1" applyBorder="1" applyAlignment="1">
      <alignment horizontal="right"/>
    </xf>
    <xf numFmtId="0" fontId="12" fillId="19" borderId="3" xfId="0" applyFont="1" applyFill="1" applyBorder="1"/>
    <xf numFmtId="0" fontId="10" fillId="10" borderId="49" xfId="0" applyFont="1" applyFill="1" applyBorder="1"/>
    <xf numFmtId="0" fontId="24" fillId="10" borderId="50" xfId="0" applyFont="1" applyFill="1" applyBorder="1"/>
    <xf numFmtId="0" fontId="1" fillId="20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1" fillId="20" borderId="0" xfId="0" applyFont="1" applyFill="1"/>
    <xf numFmtId="0" fontId="1" fillId="10" borderId="0" xfId="0" applyFont="1" applyFill="1"/>
    <xf numFmtId="0" fontId="2" fillId="20" borderId="49" xfId="0" applyFont="1" applyFill="1" applyBorder="1" applyAlignment="1">
      <alignment horizontal="center"/>
    </xf>
    <xf numFmtId="0" fontId="3" fillId="20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5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0" xfId="0" applyFont="1" applyBorder="1"/>
    <xf numFmtId="0" fontId="2" fillId="10" borderId="49" xfId="0" applyFont="1" applyFill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9" xfId="0" applyFont="1" applyBorder="1"/>
    <xf numFmtId="9" fontId="0" fillId="0" borderId="0" xfId="2" applyFont="1" applyAlignment="1">
      <alignment horizontal="center"/>
    </xf>
    <xf numFmtId="0" fontId="0" fillId="2" borderId="0" xfId="0" applyFill="1" applyAlignment="1">
      <alignment horizontal="center"/>
    </xf>
    <xf numFmtId="9" fontId="0" fillId="4" borderId="0" xfId="2" applyFont="1" applyFill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3" fillId="19" borderId="6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0" fillId="19" borderId="4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19" borderId="45" xfId="0" applyFont="1" applyFill="1" applyBorder="1" applyAlignment="1">
      <alignment horizontal="center"/>
    </xf>
    <xf numFmtId="0" fontId="2" fillId="19" borderId="8" xfId="0" applyFont="1" applyFill="1" applyBorder="1" applyAlignment="1">
      <alignment horizontal="center"/>
    </xf>
    <xf numFmtId="0" fontId="0" fillId="20" borderId="7" xfId="0" applyFill="1" applyBorder="1" applyAlignment="1">
      <alignment horizontal="center"/>
    </xf>
    <xf numFmtId="0" fontId="0" fillId="20" borderId="8" xfId="0" applyFill="1" applyBorder="1" applyAlignment="1">
      <alignment horizontal="center"/>
    </xf>
    <xf numFmtId="0" fontId="14" fillId="22" borderId="57" xfId="0" applyFont="1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0" fillId="20" borderId="41" xfId="0" applyFill="1" applyBorder="1" applyAlignment="1">
      <alignment horizontal="center"/>
    </xf>
    <xf numFmtId="0" fontId="2" fillId="20" borderId="42" xfId="0" applyFont="1" applyFill="1" applyBorder="1" applyAlignment="1">
      <alignment horizontal="center"/>
    </xf>
    <xf numFmtId="0" fontId="0" fillId="20" borderId="42" xfId="0" applyFill="1" applyBorder="1" applyAlignment="1">
      <alignment horizontal="center"/>
    </xf>
    <xf numFmtId="0" fontId="1" fillId="16" borderId="42" xfId="0" applyFont="1" applyFill="1" applyBorder="1" applyAlignment="1">
      <alignment horizontal="center"/>
    </xf>
    <xf numFmtId="0" fontId="1" fillId="16" borderId="43" xfId="0" applyFont="1" applyFill="1" applyBorder="1" applyAlignment="1">
      <alignment horizontal="center"/>
    </xf>
    <xf numFmtId="0" fontId="3" fillId="17" borderId="50" xfId="0" applyFont="1" applyFill="1" applyBorder="1" applyAlignment="1">
      <alignment horizontal="left"/>
    </xf>
    <xf numFmtId="0" fontId="9" fillId="23" borderId="1" xfId="0" applyFont="1" applyFill="1" applyBorder="1" applyAlignment="1">
      <alignment horizontal="center" vertical="center"/>
    </xf>
    <xf numFmtId="0" fontId="0" fillId="0" borderId="53" xfId="0" applyBorder="1" applyAlignment="1">
      <alignment horizontal="left"/>
    </xf>
    <xf numFmtId="0" fontId="0" fillId="24" borderId="3" xfId="0" applyFill="1" applyBorder="1" applyAlignment="1">
      <alignment horizontal="center"/>
    </xf>
    <xf numFmtId="0" fontId="4" fillId="10" borderId="53" xfId="0" applyFont="1" applyFill="1" applyBorder="1"/>
    <xf numFmtId="0" fontId="4" fillId="10" borderId="0" xfId="0" applyFont="1" applyFill="1"/>
    <xf numFmtId="0" fontId="2" fillId="20" borderId="49" xfId="0" applyFont="1" applyFill="1" applyBorder="1" applyAlignment="1">
      <alignment horizontal="right"/>
    </xf>
    <xf numFmtId="0" fontId="3" fillId="20" borderId="50" xfId="0" applyFont="1" applyFill="1" applyBorder="1"/>
    <xf numFmtId="0" fontId="2" fillId="10" borderId="5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4" fillId="25" borderId="57" xfId="0" applyFont="1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2" fillId="20" borderId="5" xfId="0" applyFont="1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4" fillId="26" borderId="57" xfId="0" applyFont="1" applyFill="1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27" fillId="0" borderId="0" xfId="0" applyFont="1"/>
    <xf numFmtId="165" fontId="0" fillId="0" borderId="0" xfId="0" applyNumberFormat="1" applyAlignment="1">
      <alignment horizontal="left"/>
    </xf>
    <xf numFmtId="0" fontId="22" fillId="27" borderId="0" xfId="0" applyFont="1" applyFill="1" applyAlignment="1">
      <alignment horizontal="right"/>
    </xf>
    <xf numFmtId="0" fontId="0" fillId="0" borderId="5" xfId="0" applyBorder="1"/>
    <xf numFmtId="0" fontId="0" fillId="10" borderId="5" xfId="0" applyFill="1" applyBorder="1"/>
    <xf numFmtId="0" fontId="3" fillId="11" borderId="8" xfId="0" applyFont="1" applyFill="1" applyBorder="1"/>
    <xf numFmtId="0" fontId="3" fillId="10" borderId="8" xfId="0" applyFont="1" applyFill="1" applyBorder="1"/>
    <xf numFmtId="0" fontId="0" fillId="10" borderId="8" xfId="0" applyFill="1" applyBorder="1"/>
    <xf numFmtId="0" fontId="0" fillId="0" borderId="8" xfId="0" applyBorder="1"/>
    <xf numFmtId="0" fontId="22" fillId="27" borderId="0" xfId="0" applyFont="1" applyFill="1"/>
    <xf numFmtId="0" fontId="29" fillId="10" borderId="0" xfId="0" applyFont="1" applyFill="1"/>
    <xf numFmtId="0" fontId="29" fillId="24" borderId="8" xfId="0" applyFont="1" applyFill="1" applyBorder="1"/>
    <xf numFmtId="0" fontId="29" fillId="24" borderId="0" xfId="0" applyFont="1" applyFill="1"/>
    <xf numFmtId="0" fontId="32" fillId="18" borderId="8" xfId="0" applyFont="1" applyFill="1" applyBorder="1" applyAlignment="1">
      <alignment horizontal="center"/>
    </xf>
    <xf numFmtId="0" fontId="32" fillId="18" borderId="0" xfId="0" applyFont="1" applyFill="1"/>
    <xf numFmtId="0" fontId="30" fillId="18" borderId="0" xfId="0" applyFont="1" applyFill="1"/>
    <xf numFmtId="0" fontId="33" fillId="18" borderId="0" xfId="0" applyFont="1" applyFill="1"/>
    <xf numFmtId="0" fontId="1" fillId="10" borderId="49" xfId="0" applyFont="1" applyFill="1" applyBorder="1" applyAlignment="1">
      <alignment horizontal="center"/>
    </xf>
    <xf numFmtId="0" fontId="1" fillId="4" borderId="50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32" xfId="0" applyFont="1" applyFill="1" applyBorder="1" applyAlignment="1">
      <alignment horizontal="center"/>
    </xf>
    <xf numFmtId="0" fontId="34" fillId="19" borderId="12" xfId="0" applyFont="1" applyFill="1" applyBorder="1" applyAlignment="1">
      <alignment horizontal="center"/>
    </xf>
    <xf numFmtId="0" fontId="34" fillId="19" borderId="33" xfId="0" applyFont="1" applyFill="1" applyBorder="1" applyAlignment="1">
      <alignment horizontal="center"/>
    </xf>
    <xf numFmtId="0" fontId="31" fillId="19" borderId="18" xfId="0" applyFont="1" applyFill="1" applyBorder="1" applyAlignment="1">
      <alignment horizontal="center"/>
    </xf>
    <xf numFmtId="0" fontId="0" fillId="19" borderId="0" xfId="0" applyFill="1" applyAlignment="1">
      <alignment horizontal="center"/>
    </xf>
    <xf numFmtId="0" fontId="12" fillId="19" borderId="5" xfId="0" applyFont="1" applyFill="1" applyBorder="1" applyAlignment="1">
      <alignment vertical="top" wrapText="1"/>
    </xf>
    <xf numFmtId="0" fontId="12" fillId="19" borderId="0" xfId="0" applyFont="1" applyFill="1" applyAlignment="1">
      <alignment vertical="top" wrapText="1"/>
    </xf>
    <xf numFmtId="0" fontId="1" fillId="19" borderId="0" xfId="0" applyFont="1" applyFill="1" applyAlignment="1">
      <alignment horizontal="center"/>
    </xf>
    <xf numFmtId="0" fontId="36" fillId="19" borderId="3" xfId="0" applyFont="1" applyFill="1" applyBorder="1" applyAlignment="1">
      <alignment horizontal="center"/>
    </xf>
    <xf numFmtId="0" fontId="1" fillId="19" borderId="32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/>
    </xf>
    <xf numFmtId="0" fontId="38" fillId="19" borderId="0" xfId="0" applyFont="1" applyFill="1" applyAlignment="1">
      <alignment horizontal="center"/>
    </xf>
    <xf numFmtId="0" fontId="0" fillId="19" borderId="40" xfId="0" applyFill="1" applyBorder="1" applyAlignment="1">
      <alignment horizontal="center"/>
    </xf>
    <xf numFmtId="0" fontId="0" fillId="19" borderId="58" xfId="0" applyFill="1" applyBorder="1" applyAlignment="1">
      <alignment horizontal="center"/>
    </xf>
    <xf numFmtId="2" fontId="0" fillId="19" borderId="58" xfId="0" applyNumberFormat="1" applyFill="1" applyBorder="1" applyAlignment="1">
      <alignment horizontal="center"/>
    </xf>
    <xf numFmtId="0" fontId="0" fillId="19" borderId="16" xfId="0" applyFill="1" applyBorder="1" applyAlignment="1">
      <alignment horizontal="center"/>
    </xf>
    <xf numFmtId="0" fontId="0" fillId="19" borderId="59" xfId="0" applyFill="1" applyBorder="1" applyAlignment="1">
      <alignment horizontal="center"/>
    </xf>
    <xf numFmtId="2" fontId="0" fillId="19" borderId="59" xfId="0" applyNumberFormat="1" applyFill="1" applyBorder="1" applyAlignment="1">
      <alignment horizontal="center"/>
    </xf>
    <xf numFmtId="0" fontId="0" fillId="19" borderId="9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9" fontId="0" fillId="19" borderId="54" xfId="2" applyFont="1" applyFill="1" applyBorder="1" applyAlignment="1">
      <alignment horizontal="center"/>
    </xf>
    <xf numFmtId="2" fontId="0" fillId="19" borderId="54" xfId="0" applyNumberFormat="1" applyFill="1" applyBorder="1" applyAlignment="1">
      <alignment horizontal="center"/>
    </xf>
    <xf numFmtId="9" fontId="0" fillId="10" borderId="0" xfId="2" applyFont="1" applyFill="1"/>
    <xf numFmtId="164" fontId="0" fillId="10" borderId="0" xfId="2" applyNumberFormat="1" applyFont="1" applyFill="1"/>
    <xf numFmtId="0" fontId="4" fillId="27" borderId="0" xfId="0" applyFont="1" applyFill="1"/>
    <xf numFmtId="9" fontId="4" fillId="27" borderId="58" xfId="2" applyFont="1" applyFill="1" applyBorder="1" applyAlignment="1">
      <alignment horizontal="center"/>
    </xf>
    <xf numFmtId="9" fontId="4" fillId="27" borderId="59" xfId="2" applyFont="1" applyFill="1" applyBorder="1" applyAlignment="1">
      <alignment horizontal="center"/>
    </xf>
    <xf numFmtId="9" fontId="4" fillId="27" borderId="54" xfId="2" applyFont="1" applyFill="1" applyBorder="1" applyAlignment="1">
      <alignment horizontal="center"/>
    </xf>
    <xf numFmtId="0" fontId="4" fillId="27" borderId="58" xfId="0" applyFont="1" applyFill="1" applyBorder="1" applyAlignment="1">
      <alignment horizontal="center"/>
    </xf>
    <xf numFmtId="0" fontId="4" fillId="27" borderId="59" xfId="0" applyFont="1" applyFill="1" applyBorder="1" applyAlignment="1">
      <alignment horizontal="center"/>
    </xf>
    <xf numFmtId="0" fontId="36" fillId="16" borderId="3" xfId="0" applyFont="1" applyFill="1" applyBorder="1" applyAlignment="1">
      <alignment horizontal="center"/>
    </xf>
    <xf numFmtId="0" fontId="36" fillId="28" borderId="3" xfId="0" applyFont="1" applyFill="1" applyBorder="1" applyAlignment="1">
      <alignment horizontal="center"/>
    </xf>
    <xf numFmtId="0" fontId="1" fillId="10" borderId="50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14" xfId="0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0" fontId="46" fillId="29" borderId="0" xfId="0" applyFont="1" applyFill="1" applyAlignment="1">
      <alignment horizontal="center"/>
    </xf>
    <xf numFmtId="0" fontId="47" fillId="16" borderId="45" xfId="0" applyFont="1" applyFill="1" applyBorder="1" applyAlignment="1">
      <alignment horizontal="center"/>
    </xf>
    <xf numFmtId="0" fontId="2" fillId="2" borderId="57" xfId="0" applyFont="1" applyFill="1" applyBorder="1" applyAlignment="1" applyProtection="1">
      <alignment horizontal="center"/>
      <protection locked="0"/>
    </xf>
    <xf numFmtId="0" fontId="1" fillId="16" borderId="7" xfId="0" applyFont="1" applyFill="1" applyBorder="1" applyAlignment="1">
      <alignment horizontal="center"/>
    </xf>
    <xf numFmtId="0" fontId="1" fillId="16" borderId="49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47" fillId="16" borderId="7" xfId="0" applyFont="1" applyFill="1" applyBorder="1" applyAlignment="1">
      <alignment horizontal="center"/>
    </xf>
    <xf numFmtId="0" fontId="1" fillId="19" borderId="48" xfId="0" applyFont="1" applyFill="1" applyBorder="1" applyAlignment="1">
      <alignment horizontal="right"/>
    </xf>
    <xf numFmtId="0" fontId="1" fillId="19" borderId="47" xfId="0" applyFont="1" applyFill="1" applyBorder="1"/>
    <xf numFmtId="0" fontId="43" fillId="10" borderId="49" xfId="0" applyFont="1" applyFill="1" applyBorder="1" applyAlignment="1">
      <alignment vertical="center" wrapText="1"/>
    </xf>
    <xf numFmtId="0" fontId="43" fillId="10" borderId="0" xfId="0" applyFont="1" applyFill="1" applyAlignment="1">
      <alignment vertical="center" wrapText="1"/>
    </xf>
    <xf numFmtId="0" fontId="43" fillId="10" borderId="52" xfId="0" applyFont="1" applyFill="1" applyBorder="1" applyAlignment="1">
      <alignment vertical="center" wrapText="1"/>
    </xf>
    <xf numFmtId="0" fontId="43" fillId="10" borderId="49" xfId="0" applyFont="1" applyFill="1" applyBorder="1" applyAlignment="1">
      <alignment horizontal="center" vertical="center"/>
    </xf>
    <xf numFmtId="0" fontId="43" fillId="10" borderId="49" xfId="0" applyFont="1" applyFill="1" applyBorder="1" applyAlignment="1">
      <alignment horizontal="left" vertical="center"/>
    </xf>
    <xf numFmtId="0" fontId="44" fillId="10" borderId="49" xfId="0" applyFont="1" applyFill="1" applyBorder="1" applyAlignment="1">
      <alignment vertical="center" wrapText="1"/>
    </xf>
    <xf numFmtId="0" fontId="44" fillId="10" borderId="0" xfId="0" applyFont="1" applyFill="1" applyAlignment="1">
      <alignment vertical="center" wrapText="1"/>
    </xf>
    <xf numFmtId="0" fontId="44" fillId="10" borderId="52" xfId="0" applyFont="1" applyFill="1" applyBorder="1" applyAlignment="1">
      <alignment vertical="center" wrapText="1"/>
    </xf>
    <xf numFmtId="0" fontId="44" fillId="10" borderId="49" xfId="0" applyFont="1" applyFill="1" applyBorder="1" applyAlignment="1">
      <alignment horizontal="right" vertical="center"/>
    </xf>
    <xf numFmtId="0" fontId="44" fillId="10" borderId="51" xfId="0" applyFont="1" applyFill="1" applyBorder="1" applyAlignment="1">
      <alignment vertical="center" wrapText="1"/>
    </xf>
    <xf numFmtId="0" fontId="44" fillId="10" borderId="51" xfId="0" applyFont="1" applyFill="1" applyBorder="1" applyAlignment="1">
      <alignment vertical="center"/>
    </xf>
    <xf numFmtId="0" fontId="44" fillId="10" borderId="52" xfId="0" applyFont="1" applyFill="1" applyBorder="1" applyAlignment="1">
      <alignment vertical="center"/>
    </xf>
    <xf numFmtId="0" fontId="44" fillId="10" borderId="51" xfId="0" applyFont="1" applyFill="1" applyBorder="1" applyAlignment="1">
      <alignment horizontal="center" vertical="center"/>
    </xf>
    <xf numFmtId="0" fontId="44" fillId="10" borderId="51" xfId="0" applyFont="1" applyFill="1" applyBorder="1" applyAlignment="1">
      <alignment horizontal="right" vertical="center"/>
    </xf>
    <xf numFmtId="0" fontId="44" fillId="10" borderId="50" xfId="0" applyFont="1" applyFill="1" applyBorder="1" applyAlignment="1">
      <alignment vertical="center" wrapText="1"/>
    </xf>
    <xf numFmtId="0" fontId="9" fillId="2" borderId="60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left"/>
    </xf>
    <xf numFmtId="0" fontId="0" fillId="19" borderId="3" xfId="0" applyFill="1" applyBorder="1" applyAlignment="1">
      <alignment horizontal="right"/>
    </xf>
    <xf numFmtId="0" fontId="48" fillId="4" borderId="0" xfId="0" applyFont="1" applyFill="1"/>
    <xf numFmtId="0" fontId="48" fillId="2" borderId="0" xfId="0" applyFont="1" applyFill="1" applyProtection="1">
      <protection locked="0"/>
    </xf>
    <xf numFmtId="0" fontId="9" fillId="23" borderId="2" xfId="0" applyFont="1" applyFill="1" applyBorder="1" applyAlignment="1">
      <alignment horizontal="center" vertical="center"/>
    </xf>
    <xf numFmtId="0" fontId="3" fillId="18" borderId="0" xfId="0" applyFont="1" applyFill="1"/>
    <xf numFmtId="0" fontId="3" fillId="17" borderId="0" xfId="0" applyFont="1" applyFill="1"/>
    <xf numFmtId="0" fontId="3" fillId="17" borderId="0" xfId="0" applyFont="1" applyFill="1" applyAlignment="1">
      <alignment horizontal="left"/>
    </xf>
    <xf numFmtId="0" fontId="0" fillId="17" borderId="0" xfId="0" applyFill="1"/>
    <xf numFmtId="0" fontId="49" fillId="18" borderId="0" xfId="0" applyFont="1" applyFill="1" applyAlignment="1">
      <alignment horizontal="right"/>
    </xf>
    <xf numFmtId="0" fontId="49" fillId="18" borderId="0" xfId="0" applyFont="1" applyFill="1"/>
    <xf numFmtId="0" fontId="50" fillId="18" borderId="0" xfId="0" applyFont="1" applyFill="1" applyAlignment="1">
      <alignment horizontal="right"/>
    </xf>
    <xf numFmtId="0" fontId="50" fillId="18" borderId="0" xfId="0" applyFont="1" applyFill="1"/>
    <xf numFmtId="0" fontId="49" fillId="17" borderId="0" xfId="0" applyFont="1" applyFill="1"/>
    <xf numFmtId="166" fontId="47" fillId="16" borderId="49" xfId="0" applyNumberFormat="1" applyFont="1" applyFill="1" applyBorder="1" applyAlignment="1">
      <alignment horizontal="center"/>
    </xf>
    <xf numFmtId="166" fontId="47" fillId="16" borderId="5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16" borderId="3" xfId="0" applyFill="1" applyBorder="1" applyAlignment="1">
      <alignment horizontal="right"/>
    </xf>
    <xf numFmtId="0" fontId="1" fillId="16" borderId="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left"/>
    </xf>
    <xf numFmtId="0" fontId="1" fillId="16" borderId="3" xfId="0" applyFont="1" applyFill="1" applyBorder="1" applyAlignment="1">
      <alignment horizontal="right"/>
    </xf>
    <xf numFmtId="0" fontId="51" fillId="9" borderId="3" xfId="0" applyFont="1" applyFill="1" applyBorder="1" applyAlignment="1">
      <alignment horizontal="center" vertical="center"/>
    </xf>
    <xf numFmtId="0" fontId="1" fillId="19" borderId="0" xfId="0" applyFont="1" applyFill="1" applyAlignment="1">
      <alignment horizontal="right"/>
    </xf>
    <xf numFmtId="0" fontId="0" fillId="16" borderId="49" xfId="0" applyFill="1" applyBorder="1" applyAlignment="1">
      <alignment horizontal="center"/>
    </xf>
    <xf numFmtId="0" fontId="0" fillId="16" borderId="0" xfId="0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42" fillId="10" borderId="5" xfId="0" applyFont="1" applyFill="1" applyBorder="1" applyAlignment="1">
      <alignment horizontal="center" vertical="center" wrapText="1"/>
    </xf>
    <xf numFmtId="0" fontId="42" fillId="10" borderId="56" xfId="0" applyFont="1" applyFill="1" applyBorder="1" applyAlignment="1">
      <alignment horizontal="center" vertical="center" wrapText="1"/>
    </xf>
    <xf numFmtId="0" fontId="42" fillId="10" borderId="0" xfId="0" applyFont="1" applyFill="1" applyAlignment="1">
      <alignment horizontal="center" vertical="center" wrapText="1"/>
    </xf>
    <xf numFmtId="0" fontId="42" fillId="10" borderId="52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4" borderId="55" xfId="0" applyFont="1" applyFill="1" applyBorder="1" applyAlignment="1">
      <alignment horizontal="center" vertical="center" wrapText="1"/>
    </xf>
    <xf numFmtId="0" fontId="13" fillId="4" borderId="56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0" fillId="15" borderId="41" xfId="0" applyFont="1" applyFill="1" applyBorder="1" applyAlignment="1">
      <alignment horizontal="center"/>
    </xf>
    <xf numFmtId="0" fontId="10" fillId="15" borderId="42" xfId="0" applyFont="1" applyFill="1" applyBorder="1" applyAlignment="1">
      <alignment horizontal="center"/>
    </xf>
    <xf numFmtId="0" fontId="10" fillId="15" borderId="4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15" fillId="10" borderId="41" xfId="0" applyFont="1" applyFill="1" applyBorder="1" applyAlignment="1">
      <alignment horizontal="center" vertical="center"/>
    </xf>
    <xf numFmtId="0" fontId="15" fillId="10" borderId="42" xfId="0" applyFont="1" applyFill="1" applyBorder="1" applyAlignment="1">
      <alignment horizontal="center" vertical="center"/>
    </xf>
    <xf numFmtId="0" fontId="15" fillId="10" borderId="43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15" fillId="13" borderId="41" xfId="0" applyFont="1" applyFill="1" applyBorder="1" applyAlignment="1">
      <alignment horizontal="center" wrapText="1"/>
    </xf>
    <xf numFmtId="0" fontId="15" fillId="13" borderId="5" xfId="0" applyFont="1" applyFill="1" applyBorder="1" applyAlignment="1">
      <alignment horizontal="center" wrapText="1"/>
    </xf>
    <xf numFmtId="0" fontId="15" fillId="13" borderId="6" xfId="0" applyFont="1" applyFill="1" applyBorder="1" applyAlignment="1">
      <alignment horizontal="center" wrapText="1"/>
    </xf>
    <xf numFmtId="0" fontId="2" fillId="3" borderId="4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16" borderId="41" xfId="0" applyFont="1" applyFill="1" applyBorder="1" applyAlignment="1">
      <alignment horizontal="center"/>
    </xf>
    <xf numFmtId="0" fontId="2" fillId="16" borderId="42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3" xfId="0" applyFont="1" applyFill="1" applyBorder="1" applyAlignment="1">
      <alignment horizontal="center"/>
    </xf>
    <xf numFmtId="0" fontId="15" fillId="14" borderId="41" xfId="0" applyFont="1" applyFill="1" applyBorder="1" applyAlignment="1">
      <alignment horizontal="center"/>
    </xf>
    <xf numFmtId="0" fontId="15" fillId="14" borderId="42" xfId="0" applyFont="1" applyFill="1" applyBorder="1" applyAlignment="1">
      <alignment horizontal="center"/>
    </xf>
    <xf numFmtId="0" fontId="15" fillId="14" borderId="43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4" fillId="13" borderId="46" xfId="0" applyFont="1" applyFill="1" applyBorder="1" applyAlignment="1">
      <alignment horizontal="center" vertical="center" textRotation="90"/>
    </xf>
    <xf numFmtId="0" fontId="14" fillId="13" borderId="47" xfId="0" applyFont="1" applyFill="1" applyBorder="1" applyAlignment="1">
      <alignment horizontal="center" vertical="center" textRotation="90"/>
    </xf>
    <xf numFmtId="0" fontId="15" fillId="15" borderId="41" xfId="0" applyFont="1" applyFill="1" applyBorder="1" applyAlignment="1">
      <alignment horizontal="center"/>
    </xf>
    <xf numFmtId="0" fontId="15" fillId="15" borderId="42" xfId="0" applyFont="1" applyFill="1" applyBorder="1" applyAlignment="1">
      <alignment horizontal="center"/>
    </xf>
    <xf numFmtId="0" fontId="15" fillId="15" borderId="43" xfId="0" applyFont="1" applyFill="1" applyBorder="1" applyAlignment="1">
      <alignment horizontal="center"/>
    </xf>
    <xf numFmtId="0" fontId="12" fillId="19" borderId="4" xfId="0" applyFont="1" applyFill="1" applyBorder="1" applyAlignment="1">
      <alignment horizontal="center" vertical="center" wrapText="1"/>
    </xf>
    <xf numFmtId="0" fontId="12" fillId="19" borderId="5" xfId="0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0" fontId="12" fillId="19" borderId="45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top" wrapText="1"/>
    </xf>
    <xf numFmtId="0" fontId="12" fillId="19" borderId="5" xfId="0" applyFont="1" applyFill="1" applyBorder="1" applyAlignment="1">
      <alignment horizontal="center" vertical="top" wrapText="1"/>
    </xf>
    <xf numFmtId="0" fontId="12" fillId="19" borderId="6" xfId="0" applyFont="1" applyFill="1" applyBorder="1" applyAlignment="1">
      <alignment horizontal="center" vertical="top" wrapText="1"/>
    </xf>
    <xf numFmtId="0" fontId="12" fillId="19" borderId="7" xfId="0" applyFont="1" applyFill="1" applyBorder="1" applyAlignment="1">
      <alignment horizontal="center" vertical="top" wrapText="1"/>
    </xf>
    <xf numFmtId="0" fontId="12" fillId="19" borderId="8" xfId="0" applyFont="1" applyFill="1" applyBorder="1" applyAlignment="1">
      <alignment horizontal="center" vertical="top" wrapText="1"/>
    </xf>
    <xf numFmtId="0" fontId="12" fillId="19" borderId="45" xfId="0" applyFont="1" applyFill="1" applyBorder="1" applyAlignment="1">
      <alignment horizontal="center" vertical="top" wrapText="1"/>
    </xf>
    <xf numFmtId="0" fontId="37" fillId="19" borderId="41" xfId="1" applyFont="1" applyFill="1" applyBorder="1" applyAlignment="1">
      <alignment horizontal="left" vertical="center"/>
    </xf>
    <xf numFmtId="0" fontId="37" fillId="19" borderId="42" xfId="1" applyFont="1" applyFill="1" applyBorder="1" applyAlignment="1">
      <alignment horizontal="left" vertical="center"/>
    </xf>
    <xf numFmtId="0" fontId="37" fillId="19" borderId="43" xfId="1" applyFont="1" applyFill="1" applyBorder="1" applyAlignment="1">
      <alignment horizontal="left" vertical="center"/>
    </xf>
    <xf numFmtId="0" fontId="35" fillId="19" borderId="0" xfId="0" applyFont="1" applyFill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textRotation="90"/>
    </xf>
    <xf numFmtId="0" fontId="14" fillId="14" borderId="47" xfId="0" applyFont="1" applyFill="1" applyBorder="1" applyAlignment="1">
      <alignment horizontal="center" vertical="center" textRotation="90"/>
    </xf>
    <xf numFmtId="0" fontId="14" fillId="14" borderId="48" xfId="0" applyFont="1" applyFill="1" applyBorder="1" applyAlignment="1">
      <alignment horizontal="center" vertical="center" textRotation="90"/>
    </xf>
    <xf numFmtId="0" fontId="14" fillId="15" borderId="47" xfId="0" applyFont="1" applyFill="1" applyBorder="1" applyAlignment="1">
      <alignment horizontal="center" vertical="center" textRotation="90"/>
    </xf>
    <xf numFmtId="0" fontId="14" fillId="15" borderId="48" xfId="0" applyFont="1" applyFill="1" applyBorder="1" applyAlignment="1">
      <alignment horizontal="center" vertical="center" textRotation="90"/>
    </xf>
    <xf numFmtId="0" fontId="1" fillId="19" borderId="9" xfId="0" applyFont="1" applyFill="1" applyBorder="1" applyAlignment="1">
      <alignment horizontal="center"/>
    </xf>
    <xf numFmtId="0" fontId="1" fillId="19" borderId="54" xfId="0" applyFont="1" applyFill="1" applyBorder="1" applyAlignment="1">
      <alignment horizontal="center"/>
    </xf>
    <xf numFmtId="0" fontId="1" fillId="19" borderId="10" xfId="0" applyFont="1" applyFill="1" applyBorder="1" applyAlignment="1">
      <alignment horizontal="center"/>
    </xf>
    <xf numFmtId="0" fontId="20" fillId="19" borderId="41" xfId="0" applyFont="1" applyFill="1" applyBorder="1" applyAlignment="1">
      <alignment horizontal="center"/>
    </xf>
    <xf numFmtId="0" fontId="20" fillId="19" borderId="42" xfId="0" applyFont="1" applyFill="1" applyBorder="1" applyAlignment="1">
      <alignment horizontal="center"/>
    </xf>
    <xf numFmtId="0" fontId="20" fillId="19" borderId="43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41" fillId="19" borderId="0" xfId="1" applyFont="1" applyFill="1" applyAlignment="1">
      <alignment horizontal="left" vertical="center"/>
    </xf>
    <xf numFmtId="0" fontId="15" fillId="22" borderId="41" xfId="0" applyFont="1" applyFill="1" applyBorder="1" applyAlignment="1">
      <alignment horizontal="center"/>
    </xf>
    <xf numFmtId="0" fontId="15" fillId="22" borderId="42" xfId="0" applyFont="1" applyFill="1" applyBorder="1" applyAlignment="1">
      <alignment horizontal="center"/>
    </xf>
    <xf numFmtId="0" fontId="15" fillId="22" borderId="43" xfId="0" applyFont="1" applyFill="1" applyBorder="1" applyAlignment="1">
      <alignment horizontal="center"/>
    </xf>
    <xf numFmtId="0" fontId="26" fillId="19" borderId="49" xfId="0" applyFont="1" applyFill="1" applyBorder="1" applyAlignment="1">
      <alignment horizontal="center" vertical="center"/>
    </xf>
    <xf numFmtId="0" fontId="26" fillId="19" borderId="50" xfId="0" applyFont="1" applyFill="1" applyBorder="1" applyAlignment="1">
      <alignment horizontal="center" vertical="center"/>
    </xf>
    <xf numFmtId="0" fontId="1" fillId="19" borderId="7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19" borderId="45" xfId="0" applyFont="1" applyFill="1" applyBorder="1" applyAlignment="1">
      <alignment horizontal="center"/>
    </xf>
    <xf numFmtId="0" fontId="1" fillId="19" borderId="41" xfId="0" applyFont="1" applyFill="1" applyBorder="1" applyAlignment="1">
      <alignment horizontal="center"/>
    </xf>
    <xf numFmtId="0" fontId="1" fillId="19" borderId="42" xfId="0" applyFont="1" applyFill="1" applyBorder="1" applyAlignment="1">
      <alignment horizontal="center"/>
    </xf>
    <xf numFmtId="0" fontId="1" fillId="19" borderId="43" xfId="0" applyFont="1" applyFill="1" applyBorder="1" applyAlignment="1">
      <alignment horizontal="center"/>
    </xf>
    <xf numFmtId="0" fontId="26" fillId="19" borderId="4" xfId="0" applyFont="1" applyFill="1" applyBorder="1" applyAlignment="1">
      <alignment horizontal="center" vertical="center"/>
    </xf>
    <xf numFmtId="0" fontId="26" fillId="19" borderId="6" xfId="0" applyFont="1" applyFill="1" applyBorder="1" applyAlignment="1">
      <alignment horizontal="center" vertical="center"/>
    </xf>
    <xf numFmtId="0" fontId="22" fillId="27" borderId="3" xfId="0" applyFont="1" applyFill="1" applyBorder="1" applyAlignment="1">
      <alignment horizontal="center" wrapText="1"/>
    </xf>
    <xf numFmtId="0" fontId="28" fillId="19" borderId="54" xfId="0" applyFont="1" applyFill="1" applyBorder="1" applyAlignment="1">
      <alignment horizontal="center"/>
    </xf>
    <xf numFmtId="0" fontId="28" fillId="19" borderId="10" xfId="0" applyFont="1" applyFill="1" applyBorder="1" applyAlignment="1">
      <alignment horizontal="center"/>
    </xf>
    <xf numFmtId="0" fontId="1" fillId="19" borderId="3" xfId="0" applyFont="1" applyFill="1" applyBorder="1" applyAlignment="1">
      <alignment horizontal="center" wrapText="1"/>
    </xf>
    <xf numFmtId="0" fontId="15" fillId="27" borderId="4" xfId="0" applyFont="1" applyFill="1" applyBorder="1" applyAlignment="1">
      <alignment horizontal="center" vertical="center"/>
    </xf>
    <xf numFmtId="0" fontId="15" fillId="27" borderId="5" xfId="0" applyFont="1" applyFill="1" applyBorder="1" applyAlignment="1">
      <alignment horizontal="center" vertical="center"/>
    </xf>
    <xf numFmtId="0" fontId="15" fillId="27" borderId="6" xfId="0" applyFont="1" applyFill="1" applyBorder="1" applyAlignment="1">
      <alignment horizontal="center" vertical="center"/>
    </xf>
    <xf numFmtId="0" fontId="15" fillId="27" borderId="7" xfId="0" applyFont="1" applyFill="1" applyBorder="1" applyAlignment="1">
      <alignment horizontal="center" vertical="center"/>
    </xf>
    <xf numFmtId="0" fontId="15" fillId="27" borderId="8" xfId="0" applyFont="1" applyFill="1" applyBorder="1" applyAlignment="1">
      <alignment horizontal="center" vertical="center"/>
    </xf>
    <xf numFmtId="0" fontId="15" fillId="27" borderId="45" xfId="0" applyFont="1" applyFill="1" applyBorder="1" applyAlignment="1">
      <alignment horizontal="center" vertical="center"/>
    </xf>
    <xf numFmtId="0" fontId="23" fillId="27" borderId="0" xfId="0" applyFont="1" applyFill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59" xfId="0" applyFont="1" applyFill="1" applyBorder="1" applyAlignment="1">
      <alignment horizontal="center" vertical="center" wrapText="1"/>
    </xf>
    <xf numFmtId="0" fontId="23" fillId="27" borderId="20" xfId="0" applyFont="1" applyFill="1" applyBorder="1" applyAlignment="1">
      <alignment horizontal="center" vertical="center" wrapText="1"/>
    </xf>
    <xf numFmtId="0" fontId="40" fillId="27" borderId="3" xfId="0" applyFont="1" applyFill="1" applyBorder="1" applyAlignment="1">
      <alignment horizontal="center" vertical="center"/>
    </xf>
    <xf numFmtId="0" fontId="26" fillId="19" borderId="7" xfId="0" applyFont="1" applyFill="1" applyBorder="1" applyAlignment="1">
      <alignment horizontal="center" vertical="center"/>
    </xf>
    <xf numFmtId="0" fontId="26" fillId="19" borderId="45" xfId="0" applyFont="1" applyFill="1" applyBorder="1" applyAlignment="1">
      <alignment horizontal="center" vertical="center"/>
    </xf>
    <xf numFmtId="0" fontId="15" fillId="27" borderId="41" xfId="0" applyFont="1" applyFill="1" applyBorder="1" applyAlignment="1">
      <alignment horizontal="center"/>
    </xf>
    <xf numFmtId="0" fontId="15" fillId="27" borderId="42" xfId="0" applyFont="1" applyFill="1" applyBorder="1" applyAlignment="1">
      <alignment horizontal="center"/>
    </xf>
    <xf numFmtId="0" fontId="15" fillId="27" borderId="43" xfId="0" applyFont="1" applyFill="1" applyBorder="1" applyAlignment="1">
      <alignment horizontal="center"/>
    </xf>
    <xf numFmtId="0" fontId="15" fillId="26" borderId="41" xfId="0" applyFont="1" applyFill="1" applyBorder="1" applyAlignment="1">
      <alignment horizontal="center"/>
    </xf>
    <xf numFmtId="0" fontId="15" fillId="26" borderId="42" xfId="0" applyFont="1" applyFill="1" applyBorder="1" applyAlignment="1">
      <alignment horizontal="center"/>
    </xf>
    <xf numFmtId="0" fontId="15" fillId="26" borderId="43" xfId="0" applyFont="1" applyFill="1" applyBorder="1" applyAlignment="1">
      <alignment horizontal="center"/>
    </xf>
    <xf numFmtId="0" fontId="39" fillId="19" borderId="0" xfId="0" applyFont="1" applyFill="1" applyAlignment="1">
      <alignment horizontal="center"/>
    </xf>
    <xf numFmtId="0" fontId="10" fillId="27" borderId="41" xfId="0" applyFont="1" applyFill="1" applyBorder="1" applyAlignment="1">
      <alignment horizontal="center"/>
    </xf>
    <xf numFmtId="0" fontId="10" fillId="27" borderId="42" xfId="0" applyFont="1" applyFill="1" applyBorder="1" applyAlignment="1">
      <alignment horizontal="center"/>
    </xf>
    <xf numFmtId="0" fontId="10" fillId="27" borderId="43" xfId="0" applyFont="1" applyFill="1" applyBorder="1" applyAlignment="1">
      <alignment horizontal="center"/>
    </xf>
    <xf numFmtId="0" fontId="15" fillId="25" borderId="41" xfId="0" applyFont="1" applyFill="1" applyBorder="1" applyAlignment="1">
      <alignment horizontal="center"/>
    </xf>
    <xf numFmtId="0" fontId="15" fillId="25" borderId="42" xfId="0" applyFont="1" applyFill="1" applyBorder="1" applyAlignment="1">
      <alignment horizontal="center"/>
    </xf>
    <xf numFmtId="0" fontId="15" fillId="25" borderId="43" xfId="0" applyFont="1" applyFill="1" applyBorder="1" applyAlignment="1">
      <alignment horizontal="center"/>
    </xf>
    <xf numFmtId="0" fontId="13" fillId="18" borderId="4" xfId="0" applyFont="1" applyFill="1" applyBorder="1" applyAlignment="1">
      <alignment horizontal="center" vertical="center" wrapText="1"/>
    </xf>
    <xf numFmtId="0" fontId="13" fillId="18" borderId="6" xfId="0" applyFont="1" applyFill="1" applyBorder="1" applyAlignment="1">
      <alignment horizontal="center" vertical="center" wrapText="1"/>
    </xf>
    <xf numFmtId="0" fontId="13" fillId="18" borderId="49" xfId="0" applyFont="1" applyFill="1" applyBorder="1" applyAlignment="1">
      <alignment horizontal="center" vertical="center" wrapText="1"/>
    </xf>
    <xf numFmtId="0" fontId="13" fillId="18" borderId="50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52" fillId="2" borderId="46" xfId="0" applyFont="1" applyFill="1" applyBorder="1" applyAlignment="1" applyProtection="1">
      <alignment horizontal="center" vertical="center" wrapText="1"/>
      <protection locked="0"/>
    </xf>
    <xf numFmtId="0" fontId="52" fillId="2" borderId="48" xfId="0" applyFont="1" applyFill="1" applyBorder="1" applyAlignment="1" applyProtection="1">
      <alignment horizontal="center" vertical="center" wrapText="1"/>
      <protection locked="0"/>
    </xf>
    <xf numFmtId="0" fontId="13" fillId="20" borderId="4" xfId="0" applyFont="1" applyFill="1" applyBorder="1" applyAlignment="1">
      <alignment horizontal="center" vertical="center" wrapText="1"/>
    </xf>
    <xf numFmtId="0" fontId="13" fillId="20" borderId="5" xfId="0" applyFont="1" applyFill="1" applyBorder="1" applyAlignment="1">
      <alignment horizontal="center" vertical="center" wrapText="1"/>
    </xf>
    <xf numFmtId="0" fontId="13" fillId="20" borderId="6" xfId="0" applyFont="1" applyFill="1" applyBorder="1" applyAlignment="1">
      <alignment horizontal="center" vertical="center" wrapText="1"/>
    </xf>
    <xf numFmtId="0" fontId="13" fillId="20" borderId="49" xfId="0" applyFont="1" applyFill="1" applyBorder="1" applyAlignment="1">
      <alignment horizontal="center" vertical="center" wrapText="1"/>
    </xf>
    <xf numFmtId="0" fontId="13" fillId="20" borderId="0" xfId="0" applyFont="1" applyFill="1" applyAlignment="1">
      <alignment horizontal="center" vertical="center" wrapText="1"/>
    </xf>
    <xf numFmtId="0" fontId="13" fillId="20" borderId="5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10" borderId="0" xfId="0" applyFont="1" applyFill="1" applyAlignment="1">
      <alignment horizontal="center" vertical="center" wrapText="1"/>
    </xf>
    <xf numFmtId="0" fontId="4" fillId="10" borderId="9" xfId="0" applyFont="1" applyFill="1" applyBorder="1" applyAlignment="1">
      <alignment horizontal="center"/>
    </xf>
    <xf numFmtId="0" fontId="4" fillId="10" borderId="54" xfId="0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13"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  <dxf>
      <font>
        <b/>
        <i val="0"/>
        <color theme="0"/>
      </font>
      <fill>
        <patternFill>
          <bgColor rgb="FF427942"/>
        </patternFill>
      </fill>
    </dxf>
  </dxfs>
  <tableStyles count="0" defaultTableStyle="TableStyleMedium2" defaultPivotStyle="PivotStyleLight16"/>
  <colors>
    <mruColors>
      <color rgb="FF42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% Finalists UEFA Club Competitions (Rolling 5 Year)</a:t>
            </a:r>
          </a:p>
        </c:rich>
      </c:tx>
      <c:layout>
        <c:manualLayout>
          <c:xMode val="edge"/>
          <c:yMode val="edge"/>
          <c:x val="0.26217719919680521"/>
          <c:y val="1.6112794637357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82064992592255E-2"/>
          <c:y val="0.10394782499475065"/>
          <c:w val="0.89980551857951852"/>
          <c:h val="0.75190927101022786"/>
        </c:manualLayout>
      </c:layout>
      <c:lineChart>
        <c:grouping val="standard"/>
        <c:varyColors val="0"/>
        <c:ser>
          <c:idx val="1"/>
          <c:order val="0"/>
          <c:tx>
            <c:strRef>
              <c:f>'Data1956-2026UEFAcountries'!$J$3</c:f>
              <c:strCache>
                <c:ptCount val="1"/>
                <c:pt idx="0">
                  <c:v>Spain</c:v>
                </c:pt>
              </c:strCache>
            </c:strRef>
          </c:tx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7"/>
            <c:spPr>
              <a:pattFill prst="lgCheck">
                <a:fgClr>
                  <a:srgbClr val="FFFF00"/>
                </a:fgClr>
                <a:bgClr>
                  <a:srgbClr val="FF0000"/>
                </a:bgClr>
              </a:patt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'Data1956-2026UEFAcountries'!$J$4:$J$70</c:f>
              <c:numCache>
                <c:formatCode>General</c:formatCode>
                <c:ptCount val="67"/>
                <c:pt idx="4" formatCode="0%">
                  <c:v>0.50000113254691714</c:v>
                </c:pt>
                <c:pt idx="5" formatCode="0%">
                  <c:v>0.3888933816675757</c:v>
                </c:pt>
                <c:pt idx="6" formatCode="0%">
                  <c:v>0.45455015469925231</c:v>
                </c:pt>
                <c:pt idx="7" formatCode="0%">
                  <c:v>0.41667000405407428</c:v>
                </c:pt>
                <c:pt idx="8" formatCode="0%">
                  <c:v>0.42857061926869527</c:v>
                </c:pt>
                <c:pt idx="9" formatCode="0%">
                  <c:v>0.33333270075244348</c:v>
                </c:pt>
                <c:pt idx="10" formatCode="0%">
                  <c:v>0.40000344312076841</c:v>
                </c:pt>
                <c:pt idx="11" formatCode="0%">
                  <c:v>0.26666660461292258</c:v>
                </c:pt>
                <c:pt idx="12" formatCode="0%">
                  <c:v>0.2000003943953963</c:v>
                </c:pt>
                <c:pt idx="13" formatCode="0%">
                  <c:v>0.13332842390431965</c:v>
                </c:pt>
                <c:pt idx="14" formatCode="0%">
                  <c:v>0.1333381835593859</c:v>
                </c:pt>
                <c:pt idx="15" formatCode="0%">
                  <c:v>6.6662022339086524E-2</c:v>
                </c:pt>
                <c:pt idx="16" formatCode="0%">
                  <c:v>6.6670824447175897E-2</c:v>
                </c:pt>
                <c:pt idx="17" formatCode="0%">
                  <c:v>6.6664285747563265E-2</c:v>
                </c:pt>
                <c:pt idx="18" formatCode="0%">
                  <c:v>6.6662567947215368E-2</c:v>
                </c:pt>
                <c:pt idx="19" formatCode="0%">
                  <c:v>6.666891084829081E-2</c:v>
                </c:pt>
                <c:pt idx="20" formatCode="0%">
                  <c:v>3.3333576917711535E-2</c:v>
                </c:pt>
                <c:pt idx="21" formatCode="0%">
                  <c:v>6.6663922117953786E-2</c:v>
                </c:pt>
                <c:pt idx="22" formatCode="0%">
                  <c:v>6.6665053189674681E-2</c:v>
                </c:pt>
                <c:pt idx="23" formatCode="0%">
                  <c:v>6.6663589437919252E-2</c:v>
                </c:pt>
                <c:pt idx="24" formatCode="0%">
                  <c:v>9.9999533862408008E-2</c:v>
                </c:pt>
                <c:pt idx="25" formatCode="0%">
                  <c:v>0.13333770390370386</c:v>
                </c:pt>
                <c:pt idx="26" formatCode="0%">
                  <c:v>0.13333744379307133</c:v>
                </c:pt>
                <c:pt idx="27" formatCode="0%">
                  <c:v>0.16667092113441648</c:v>
                </c:pt>
                <c:pt idx="28" formatCode="0%">
                  <c:v>0.13333531318425262</c:v>
                </c:pt>
                <c:pt idx="29" formatCode="0%">
                  <c:v>0.13333193622457087</c:v>
                </c:pt>
                <c:pt idx="30" formatCode="0%">
                  <c:v>0.200004966931428</c:v>
                </c:pt>
                <c:pt idx="31" formatCode="0%">
                  <c:v>0.1666663825327804</c:v>
                </c:pt>
                <c:pt idx="32" formatCode="0%">
                  <c:v>0.16666706075333457</c:v>
                </c:pt>
                <c:pt idx="33" formatCode="0%">
                  <c:v>0.19999510487407079</c:v>
                </c:pt>
                <c:pt idx="34" formatCode="0%">
                  <c:v>0.16666764201358111</c:v>
                </c:pt>
                <c:pt idx="35" formatCode="0%">
                  <c:v>0.10000468603203999</c:v>
                </c:pt>
                <c:pt idx="36" formatCode="0%">
                  <c:v>0.13333076921060208</c:v>
                </c:pt>
                <c:pt idx="37" formatCode="0%">
                  <c:v>9.9998514094821744E-2</c:v>
                </c:pt>
                <c:pt idx="38" formatCode="0%">
                  <c:v>0.1000030837072412</c:v>
                </c:pt>
                <c:pt idx="39" formatCode="0%">
                  <c:v>0.13332988106161109</c:v>
                </c:pt>
                <c:pt idx="40" formatCode="0%">
                  <c:v>9.9996188950877737E-2</c:v>
                </c:pt>
                <c:pt idx="41" formatCode="0%">
                  <c:v>9.9995352041703622E-2</c:v>
                </c:pt>
                <c:pt idx="42" formatCode="0%">
                  <c:v>0.13333636845733118</c:v>
                </c:pt>
                <c:pt idx="43" formatCode="0%">
                  <c:v>0.13333637367328521</c:v>
                </c:pt>
                <c:pt idx="44" formatCode="0%">
                  <c:v>0.17857554337118203</c:v>
                </c:pt>
                <c:pt idx="45" formatCode="0%">
                  <c:v>0.26923443042117468</c:v>
                </c:pt>
                <c:pt idx="46" formatCode="0%">
                  <c:v>0.29167096707321866</c:v>
                </c:pt>
                <c:pt idx="47" formatCode="0%">
                  <c:v>0.27272339127726219</c:v>
                </c:pt>
                <c:pt idx="48" formatCode="0%">
                  <c:v>0.30000015062968044</c:v>
                </c:pt>
                <c:pt idx="49" formatCode="0%">
                  <c:v>0.19999860820225315</c:v>
                </c:pt>
                <c:pt idx="50" formatCode="0%">
                  <c:v>0.20000186319195976</c:v>
                </c:pt>
                <c:pt idx="51" formatCode="0%">
                  <c:v>0.24999728855801839</c:v>
                </c:pt>
                <c:pt idx="52" formatCode="0%">
                  <c:v>0.24999889710912196</c:v>
                </c:pt>
                <c:pt idx="53" formatCode="0%">
                  <c:v>0.24999998905599091</c:v>
                </c:pt>
                <c:pt idx="54" formatCode="0%">
                  <c:v>0.29999944966577685</c:v>
                </c:pt>
                <c:pt idx="55" formatCode="0%">
                  <c:v>0.25000276754461265</c:v>
                </c:pt>
                <c:pt idx="56" formatCode="0%">
                  <c:v>0.25000041108446514</c:v>
                </c:pt>
                <c:pt idx="57" formatCode="0%">
                  <c:v>0.24999991200149513</c:v>
                </c:pt>
                <c:pt idx="58" formatCode="0%">
                  <c:v>0.34999772161393983</c:v>
                </c:pt>
                <c:pt idx="59" formatCode="0%">
                  <c:v>0.39999689818995326</c:v>
                </c:pt>
                <c:pt idx="60" formatCode="0%">
                  <c:v>0.50000257949891447</c:v>
                </c:pt>
                <c:pt idx="61" formatCode="0%">
                  <c:v>0.44999814604826405</c:v>
                </c:pt>
                <c:pt idx="62" formatCode="0%">
                  <c:v>0.54999793121470875</c:v>
                </c:pt>
                <c:pt idx="63" formatCode="0%">
                  <c:v>0.39999831622725479</c:v>
                </c:pt>
                <c:pt idx="64" formatCode="0%">
                  <c:v>0.3499965258040556</c:v>
                </c:pt>
                <c:pt idx="65" formatCode="0%">
                  <c:v>0.24999502332360304</c:v>
                </c:pt>
                <c:pt idx="66" formatCode="0%">
                  <c:v>0.22727537051875632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D-4B92-9A63-8F9C39319ED9}"/>
            </c:ext>
          </c:extLst>
        </c:ser>
        <c:ser>
          <c:idx val="2"/>
          <c:order val="1"/>
          <c:tx>
            <c:strRef>
              <c:f>'Data1956-2026UEFAcountries'!$K$3</c:f>
              <c:strCache>
                <c:ptCount val="1"/>
                <c:pt idx="0">
                  <c:v>England</c:v>
                </c:pt>
              </c:strCache>
            </c:strRef>
          </c:tx>
          <c:spPr>
            <a:ln w="9525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'Data1956-2026UEFAcountries'!$K$4:$K$70</c:f>
              <c:numCache>
                <c:formatCode>General</c:formatCode>
                <c:ptCount val="67"/>
                <c:pt idx="4" formatCode="0%">
                  <c:v>0.142852162351574</c:v>
                </c:pt>
                <c:pt idx="5" formatCode="0%">
                  <c:v>0.16666310629323253</c:v>
                </c:pt>
                <c:pt idx="6" formatCode="0%">
                  <c:v>0.13636617491906394</c:v>
                </c:pt>
                <c:pt idx="7" formatCode="0%">
                  <c:v>0.12499744123939674</c:v>
                </c:pt>
                <c:pt idx="8" formatCode="0%">
                  <c:v>0.10714506191076029</c:v>
                </c:pt>
                <c:pt idx="9" formatCode="0%">
                  <c:v>9.9996482557571931E-2</c:v>
                </c:pt>
                <c:pt idx="10" formatCode="0%">
                  <c:v>0.10000279879966065</c:v>
                </c:pt>
                <c:pt idx="11" formatCode="0%">
                  <c:v>0.13333687827407001</c:v>
                </c:pt>
                <c:pt idx="12" formatCode="0%">
                  <c:v>0.16666402476033598</c:v>
                </c:pt>
                <c:pt idx="13" formatCode="0%">
                  <c:v>0.19999500767600498</c:v>
                </c:pt>
                <c:pt idx="14" formatCode="0%">
                  <c:v>0.23332953768821746</c:v>
                </c:pt>
                <c:pt idx="15" formatCode="0%">
                  <c:v>0.26666628904011908</c:v>
                </c:pt>
                <c:pt idx="16" formatCode="0%">
                  <c:v>0.30000040993699467</c:v>
                </c:pt>
                <c:pt idx="17" formatCode="0%">
                  <c:v>0.29999519761288368</c:v>
                </c:pt>
                <c:pt idx="18" formatCode="0%">
                  <c:v>0.30000242415088263</c:v>
                </c:pt>
                <c:pt idx="19" formatCode="0%">
                  <c:v>0.26666814840703129</c:v>
                </c:pt>
                <c:pt idx="20" formatCode="0%">
                  <c:v>0.26666816820465089</c:v>
                </c:pt>
                <c:pt idx="21" formatCode="0%">
                  <c:v>0.23333190396280423</c:v>
                </c:pt>
                <c:pt idx="22" formatCode="0%">
                  <c:v>0.19999851706139343</c:v>
                </c:pt>
                <c:pt idx="23" formatCode="0%">
                  <c:v>0.19999801213616841</c:v>
                </c:pt>
                <c:pt idx="24" formatCode="0%">
                  <c:v>0.23333424056221039</c:v>
                </c:pt>
                <c:pt idx="25" formatCode="0%">
                  <c:v>0.23332988943817376</c:v>
                </c:pt>
                <c:pt idx="26" formatCode="0%">
                  <c:v>0.2333290426591059</c:v>
                </c:pt>
                <c:pt idx="27" formatCode="0%">
                  <c:v>0.20000355017611532</c:v>
                </c:pt>
                <c:pt idx="28" formatCode="0%">
                  <c:v>0.23333153678295468</c:v>
                </c:pt>
                <c:pt idx="29" formatCode="0%">
                  <c:v>0.23333115477003569</c:v>
                </c:pt>
                <c:pt idx="30" formatCode="0%">
                  <c:v>0.16667049035736789</c:v>
                </c:pt>
                <c:pt idx="31" formatCode="0%">
                  <c:v>0.13332953729196331</c:v>
                </c:pt>
                <c:pt idx="32" formatCode="0%">
                  <c:v>0.13333367425999404</c:v>
                </c:pt>
                <c:pt idx="33" formatCode="0%">
                  <c:v>6.6664719271793793E-2</c:v>
                </c:pt>
                <c:pt idx="34" formatCode="0%">
                  <c:v>-4.8738018604385534E-7</c:v>
                </c:pt>
                <c:pt idx="35" formatCode="0%">
                  <c:v>3.333669371324046E-2</c:v>
                </c:pt>
                <c:pt idx="36" formatCode="0%">
                  <c:v>3.3331222634532358E-2</c:v>
                </c:pt>
                <c:pt idx="37" formatCode="0%">
                  <c:v>3.3334544066003613E-2</c:v>
                </c:pt>
                <c:pt idx="38" formatCode="0%">
                  <c:v>6.6669486118301285E-2</c:v>
                </c:pt>
                <c:pt idx="39" formatCode="0%">
                  <c:v>0.10000290397232094</c:v>
                </c:pt>
                <c:pt idx="40" formatCode="0%">
                  <c:v>6.6666180047454254E-2</c:v>
                </c:pt>
                <c:pt idx="41" formatCode="0%">
                  <c:v>6.66709900453753E-2</c:v>
                </c:pt>
                <c:pt idx="42" formatCode="0%">
                  <c:v>9.999574349164897E-2</c:v>
                </c:pt>
                <c:pt idx="43" formatCode="0%">
                  <c:v>0.10000266770468379</c:v>
                </c:pt>
                <c:pt idx="44" formatCode="0%">
                  <c:v>0.1071404046757819</c:v>
                </c:pt>
                <c:pt idx="45" formatCode="0%">
                  <c:v>0.1538471181620166</c:v>
                </c:pt>
                <c:pt idx="46" formatCode="0%">
                  <c:v>0.16666261659720222</c:v>
                </c:pt>
                <c:pt idx="47" formatCode="0%">
                  <c:v>0.13636343014132887</c:v>
                </c:pt>
                <c:pt idx="48" formatCode="0%">
                  <c:v>0.10000216756172825</c:v>
                </c:pt>
                <c:pt idx="49" formatCode="0%">
                  <c:v>0.1000046297098188</c:v>
                </c:pt>
                <c:pt idx="50" formatCode="0%">
                  <c:v>0.15000216206105674</c:v>
                </c:pt>
                <c:pt idx="51" formatCode="0%">
                  <c:v>0.1999985784203353</c:v>
                </c:pt>
                <c:pt idx="52" formatCode="0%">
                  <c:v>0.3000043848579369</c:v>
                </c:pt>
                <c:pt idx="53" formatCode="0%">
                  <c:v>0.34999920742726831</c:v>
                </c:pt>
                <c:pt idx="54" formatCode="0%">
                  <c:v>0.35000320936075402</c:v>
                </c:pt>
                <c:pt idx="55" formatCode="0%">
                  <c:v>0.29999828463589889</c:v>
                </c:pt>
                <c:pt idx="56" formatCode="0%">
                  <c:v>0.30000039559331709</c:v>
                </c:pt>
                <c:pt idx="57" formatCode="0%">
                  <c:v>0.25000331739384046</c:v>
                </c:pt>
                <c:pt idx="58" formatCode="0%">
                  <c:v>0.20000494269190416</c:v>
                </c:pt>
                <c:pt idx="59" formatCode="0%">
                  <c:v>0.14999681796566022</c:v>
                </c:pt>
                <c:pt idx="60" formatCode="0%">
                  <c:v>0.14999850988406815</c:v>
                </c:pt>
                <c:pt idx="61" formatCode="0%">
                  <c:v>0.15000214261771455</c:v>
                </c:pt>
                <c:pt idx="62" formatCode="0%">
                  <c:v>0.15000164687645257</c:v>
                </c:pt>
                <c:pt idx="63" formatCode="0%">
                  <c:v>0.34999923460101878</c:v>
                </c:pt>
                <c:pt idx="64" formatCode="0%">
                  <c:v>0.34999955764956453</c:v>
                </c:pt>
                <c:pt idx="65" formatCode="0%">
                  <c:v>0.450002272004565</c:v>
                </c:pt>
                <c:pt idx="66" formatCode="0%">
                  <c:v>0.40908963950330646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B92-9A63-8F9C39319ED9}"/>
            </c:ext>
          </c:extLst>
        </c:ser>
        <c:ser>
          <c:idx val="3"/>
          <c:order val="2"/>
          <c:tx>
            <c:strRef>
              <c:f>'Data1956-2026UEFAcountries'!$L$3</c:f>
              <c:strCache>
                <c:ptCount val="1"/>
                <c:pt idx="0">
                  <c:v>Italy</c:v>
                </c:pt>
              </c:strCache>
            </c:strRef>
          </c:tx>
          <c:spPr>
            <a:ln w="9525" cap="rnd">
              <a:solidFill>
                <a:srgbClr val="0070C0"/>
              </a:solidFill>
              <a:prstDash val="lgDash"/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'Data1956-2026UEFAcountries'!$L$4:$L$70</c:f>
              <c:numCache>
                <c:formatCode>General</c:formatCode>
                <c:ptCount val="67"/>
                <c:pt idx="4" formatCode="0%">
                  <c:v>0.1428549593072857</c:v>
                </c:pt>
                <c:pt idx="5" formatCode="0%">
                  <c:v>0.22221996050616641</c:v>
                </c:pt>
                <c:pt idx="6" formatCode="0%">
                  <c:v>0.18182266632465896</c:v>
                </c:pt>
                <c:pt idx="7" formatCode="0%">
                  <c:v>0.16666387653896719</c:v>
                </c:pt>
                <c:pt idx="8" formatCode="0%">
                  <c:v>0.17856833667476255</c:v>
                </c:pt>
                <c:pt idx="9" formatCode="0%">
                  <c:v>0.23333754240640484</c:v>
                </c:pt>
                <c:pt idx="10" formatCode="0%">
                  <c:v>0.16666495024595418</c:v>
                </c:pt>
                <c:pt idx="11" formatCode="0%">
                  <c:v>0.16666688115423292</c:v>
                </c:pt>
                <c:pt idx="12" formatCode="0%">
                  <c:v>0.16667162001239649</c:v>
                </c:pt>
                <c:pt idx="13" formatCode="0%">
                  <c:v>0.16666774172699875</c:v>
                </c:pt>
                <c:pt idx="14" formatCode="0%">
                  <c:v>9.9996082967794067E-2</c:v>
                </c:pt>
                <c:pt idx="15" formatCode="0%">
                  <c:v>0.13333613690589935</c:v>
                </c:pt>
                <c:pt idx="16" formatCode="0%">
                  <c:v>0.13333687128521085</c:v>
                </c:pt>
                <c:pt idx="17" formatCode="0%">
                  <c:v>0.16666956440592148</c:v>
                </c:pt>
                <c:pt idx="18" formatCode="0%">
                  <c:v>0.16666904553241413</c:v>
                </c:pt>
                <c:pt idx="19" formatCode="0%">
                  <c:v>0.16666919439788719</c:v>
                </c:pt>
                <c:pt idx="20" formatCode="0%">
                  <c:v>0.13332901901458272</c:v>
                </c:pt>
                <c:pt idx="21" formatCode="0%">
                  <c:v>0.13333709881314293</c:v>
                </c:pt>
                <c:pt idx="22" formatCode="0%">
                  <c:v>6.6663300096591674E-2</c:v>
                </c:pt>
                <c:pt idx="23" formatCode="0%">
                  <c:v>3.3334877665112762E-2</c:v>
                </c:pt>
                <c:pt idx="24" formatCode="0%">
                  <c:v>3.3331116350250642E-2</c:v>
                </c:pt>
                <c:pt idx="25" formatCode="0%">
                  <c:v>3.333439279869424E-2</c:v>
                </c:pt>
                <c:pt idx="26" formatCode="0%">
                  <c:v>-1.0878935610848062E-6</c:v>
                </c:pt>
                <c:pt idx="27" formatCode="0%">
                  <c:v>3.3331710209696525E-2</c:v>
                </c:pt>
                <c:pt idx="28" formatCode="0%">
                  <c:v>0.10000245261657134</c:v>
                </c:pt>
                <c:pt idx="29" formatCode="0%">
                  <c:v>0.13333580237689044</c:v>
                </c:pt>
                <c:pt idx="30" formatCode="0%">
                  <c:v>0.13333478044782934</c:v>
                </c:pt>
                <c:pt idx="31" formatCode="0%">
                  <c:v>0.13333185433492734</c:v>
                </c:pt>
                <c:pt idx="32" formatCode="0%">
                  <c:v>0.10000008159219605</c:v>
                </c:pt>
                <c:pt idx="33" formatCode="0%">
                  <c:v>0.13333789608015581</c:v>
                </c:pt>
                <c:pt idx="34" formatCode="0%">
                  <c:v>0.23333173424758064</c:v>
                </c:pt>
                <c:pt idx="35" formatCode="0%">
                  <c:v>0.30000076666879943</c:v>
                </c:pt>
                <c:pt idx="36" formatCode="0%">
                  <c:v>0.36667051044753413</c:v>
                </c:pt>
                <c:pt idx="37" formatCode="0%">
                  <c:v>0.4666685046366037</c:v>
                </c:pt>
                <c:pt idx="38" formatCode="0%">
                  <c:v>0.46666471794841163</c:v>
                </c:pt>
                <c:pt idx="39" formatCode="0%">
                  <c:v>0.43333326710941528</c:v>
                </c:pt>
                <c:pt idx="40" formatCode="0%">
                  <c:v>0.3999972737111529</c:v>
                </c:pt>
                <c:pt idx="41" formatCode="0%">
                  <c:v>0.39999574649451786</c:v>
                </c:pt>
                <c:pt idx="42" formatCode="0%">
                  <c:v>0.40000330100845455</c:v>
                </c:pt>
                <c:pt idx="43" formatCode="0%">
                  <c:v>0.36666900426820842</c:v>
                </c:pt>
                <c:pt idx="44" formatCode="0%">
                  <c:v>0.28571904771430429</c:v>
                </c:pt>
                <c:pt idx="45" formatCode="0%">
                  <c:v>0.26923264812215358</c:v>
                </c:pt>
                <c:pt idx="46" formatCode="0%">
                  <c:v>0.20833414337680803</c:v>
                </c:pt>
                <c:pt idx="47" formatCode="0%">
                  <c:v>0.18181899495728321</c:v>
                </c:pt>
                <c:pt idx="48" formatCode="0%">
                  <c:v>9.9999285443006958E-2</c:v>
                </c:pt>
                <c:pt idx="49" formatCode="0%">
                  <c:v>0.15000349165416896</c:v>
                </c:pt>
                <c:pt idx="50" formatCode="0%">
                  <c:v>0.1499974377887843</c:v>
                </c:pt>
                <c:pt idx="51" formatCode="0%">
                  <c:v>0.2000008015809791</c:v>
                </c:pt>
                <c:pt idx="52" formatCode="0%">
                  <c:v>0.10000125954767276</c:v>
                </c:pt>
                <c:pt idx="53" formatCode="0%">
                  <c:v>9.9996216104100519E-2</c:v>
                </c:pt>
                <c:pt idx="54" formatCode="0%">
                  <c:v>9.9995117743563344E-2</c:v>
                </c:pt>
                <c:pt idx="55" formatCode="0%">
                  <c:v>9.9997348064942232E-2</c:v>
                </c:pt>
                <c:pt idx="56" formatCode="0%">
                  <c:v>5.0003172617313692E-2</c:v>
                </c:pt>
                <c:pt idx="57" formatCode="0%">
                  <c:v>4.999830472613688E-2</c:v>
                </c:pt>
                <c:pt idx="58" formatCode="0%">
                  <c:v>5.0003343873431562E-2</c:v>
                </c:pt>
                <c:pt idx="59" formatCode="0%">
                  <c:v>5.0004478313653629E-2</c:v>
                </c:pt>
                <c:pt idx="60" formatCode="0%">
                  <c:v>5.000072067078111E-2</c:v>
                </c:pt>
                <c:pt idx="61" formatCode="0%">
                  <c:v>9.9998251982546874E-2</c:v>
                </c:pt>
                <c:pt idx="62" formatCode="0%">
                  <c:v>9.9995254842310158E-2</c:v>
                </c:pt>
                <c:pt idx="63" formatCode="0%">
                  <c:v>9.9999752706484146E-2</c:v>
                </c:pt>
                <c:pt idx="64" formatCode="0%">
                  <c:v>9.9995043208320714E-2</c:v>
                </c:pt>
                <c:pt idx="65" formatCode="0%">
                  <c:v>9.9999550188099598E-2</c:v>
                </c:pt>
                <c:pt idx="66" formatCode="0%">
                  <c:v>9.0906864200512458E-2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D-4B92-9A63-8F9C39319ED9}"/>
            </c:ext>
          </c:extLst>
        </c:ser>
        <c:ser>
          <c:idx val="4"/>
          <c:order val="3"/>
          <c:tx>
            <c:strRef>
              <c:f>'Data1956-2026UEFAcountries'!$M$3</c:f>
              <c:strCache>
                <c:ptCount val="1"/>
                <c:pt idx="0">
                  <c:v>Germany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'Data1956-2026UEFAcountries'!$M$4:$M$70</c:f>
              <c:numCache>
                <c:formatCode>General</c:formatCode>
                <c:ptCount val="67"/>
                <c:pt idx="4" formatCode="0%">
                  <c:v>7.1431107020281992E-2</c:v>
                </c:pt>
                <c:pt idx="5" formatCode="0%">
                  <c:v>5.555273139394188E-2</c:v>
                </c:pt>
                <c:pt idx="6" formatCode="0%">
                  <c:v>4.5457057108937354E-2</c:v>
                </c:pt>
                <c:pt idx="7" formatCode="0%">
                  <c:v>4.1665699432386127E-2</c:v>
                </c:pt>
                <c:pt idx="8" formatCode="0%">
                  <c:v>3.5717649183205358E-2</c:v>
                </c:pt>
                <c:pt idx="9" formatCode="0%">
                  <c:v>3.333033954440439E-2</c:v>
                </c:pt>
                <c:pt idx="10" formatCode="0%">
                  <c:v>6.666277959926302E-2</c:v>
                </c:pt>
                <c:pt idx="11" formatCode="0%">
                  <c:v>9.9999311360009946E-2</c:v>
                </c:pt>
                <c:pt idx="12" formatCode="0%">
                  <c:v>0.13333054669715314</c:v>
                </c:pt>
                <c:pt idx="13" formatCode="0%">
                  <c:v>0.13332954074554387</c:v>
                </c:pt>
                <c:pt idx="14" formatCode="0%">
                  <c:v>9.9995525397442359E-2</c:v>
                </c:pt>
                <c:pt idx="15" formatCode="0%">
                  <c:v>6.6662670979263858E-2</c:v>
                </c:pt>
                <c:pt idx="16" formatCode="0%">
                  <c:v>3.3336569690042492E-2</c:v>
                </c:pt>
                <c:pt idx="17" formatCode="0%">
                  <c:v>3.3330584446326583E-2</c:v>
                </c:pt>
                <c:pt idx="18" formatCode="0%">
                  <c:v>9.9998421893318548E-2</c:v>
                </c:pt>
                <c:pt idx="19" formatCode="0%">
                  <c:v>0.16666801174516901</c:v>
                </c:pt>
                <c:pt idx="20" formatCode="0%">
                  <c:v>0.1999983857799757</c:v>
                </c:pt>
                <c:pt idx="21" formatCode="0%">
                  <c:v>0.26666219151213444</c:v>
                </c:pt>
                <c:pt idx="22" formatCode="0%">
                  <c:v>0.23333231905418592</c:v>
                </c:pt>
                <c:pt idx="23" formatCode="0%">
                  <c:v>0.23333458590811276</c:v>
                </c:pt>
                <c:pt idx="24" formatCode="0%">
                  <c:v>0.26666182602108623</c:v>
                </c:pt>
                <c:pt idx="25" formatCode="0%">
                  <c:v>0.26666518495054742</c:v>
                </c:pt>
                <c:pt idx="26" formatCode="0%">
                  <c:v>0.26667047144923783</c:v>
                </c:pt>
                <c:pt idx="27" formatCode="0%">
                  <c:v>0.29999534366145919</c:v>
                </c:pt>
                <c:pt idx="28" formatCode="0%">
                  <c:v>0.23333694586397319</c:v>
                </c:pt>
                <c:pt idx="29" formatCode="0%">
                  <c:v>0.13333500006545901</c:v>
                </c:pt>
                <c:pt idx="30" formatCode="0%">
                  <c:v>0.1333351139126033</c:v>
                </c:pt>
                <c:pt idx="31" formatCode="0%">
                  <c:v>0.13333605872154447</c:v>
                </c:pt>
                <c:pt idx="32" formatCode="0%">
                  <c:v>0.13333440305539163</c:v>
                </c:pt>
                <c:pt idx="33" formatCode="0%">
                  <c:v>0.16666887483792861</c:v>
                </c:pt>
                <c:pt idx="34" formatCode="0%">
                  <c:v>0.16666748269100712</c:v>
                </c:pt>
                <c:pt idx="35" formatCode="0%">
                  <c:v>0.13333013540873842</c:v>
                </c:pt>
                <c:pt idx="36" formatCode="0%">
                  <c:v>0.10000406095549527</c:v>
                </c:pt>
                <c:pt idx="37" formatCode="0%">
                  <c:v>0.10000370689946869</c:v>
                </c:pt>
                <c:pt idx="38" formatCode="0%">
                  <c:v>6.6663671740282607E-2</c:v>
                </c:pt>
                <c:pt idx="39" formatCode="0%">
                  <c:v>6.6670873797665495E-2</c:v>
                </c:pt>
                <c:pt idx="40" formatCode="0%">
                  <c:v>0.10000181808698214</c:v>
                </c:pt>
                <c:pt idx="41" formatCode="0%">
                  <c:v>0.13333563206095825</c:v>
                </c:pt>
                <c:pt idx="42" formatCode="0%">
                  <c:v>0.13333175490417937</c:v>
                </c:pt>
                <c:pt idx="43" formatCode="0%">
                  <c:v>0.16666948654315786</c:v>
                </c:pt>
                <c:pt idx="44" formatCode="0%">
                  <c:v>0.17856906258811978</c:v>
                </c:pt>
                <c:pt idx="45" formatCode="0%">
                  <c:v>0.1923124515490344</c:v>
                </c:pt>
                <c:pt idx="46" formatCode="0%">
                  <c:v>0.20833367921135673</c:v>
                </c:pt>
                <c:pt idx="47" formatCode="0%">
                  <c:v>0.1818199743446671</c:v>
                </c:pt>
                <c:pt idx="48" formatCode="0%">
                  <c:v>0.14999793842844145</c:v>
                </c:pt>
                <c:pt idx="49" formatCode="0%">
                  <c:v>0.15000011803515612</c:v>
                </c:pt>
                <c:pt idx="50" formatCode="0%">
                  <c:v>0.10000061720028298</c:v>
                </c:pt>
                <c:pt idx="51" formatCode="0%">
                  <c:v>4.6890542328747052E-6</c:v>
                </c:pt>
                <c:pt idx="52" formatCode="0%">
                  <c:v>-1.9592322737691935E-6</c:v>
                </c:pt>
                <c:pt idx="53" formatCode="0%">
                  <c:v>5.0003927485715242E-2</c:v>
                </c:pt>
                <c:pt idx="54" formatCode="0%">
                  <c:v>9.9997315967592371E-2</c:v>
                </c:pt>
                <c:pt idx="55" formatCode="0%">
                  <c:v>9.9998900217811104E-2</c:v>
                </c:pt>
                <c:pt idx="56" formatCode="0%">
                  <c:v>0.14999616639156185</c:v>
                </c:pt>
                <c:pt idx="57" formatCode="0%">
                  <c:v>0.24999788637584291</c:v>
                </c:pt>
                <c:pt idx="58" formatCode="0%">
                  <c:v>0.19999667930681075</c:v>
                </c:pt>
                <c:pt idx="59" formatCode="0%">
                  <c:v>0.14999700955831557</c:v>
                </c:pt>
                <c:pt idx="60" formatCode="0%">
                  <c:v>0.14999724099733008</c:v>
                </c:pt>
                <c:pt idx="61" formatCode="0%">
                  <c:v>0.10000008156708604</c:v>
                </c:pt>
                <c:pt idx="62" formatCode="0%">
                  <c:v>1.6034896498731134E-8</c:v>
                </c:pt>
                <c:pt idx="63" formatCode="0%">
                  <c:v>-2.3382533388496253E-6</c:v>
                </c:pt>
                <c:pt idx="64" formatCode="0%">
                  <c:v>5.0003157286640038E-2</c:v>
                </c:pt>
                <c:pt idx="65" formatCode="0%">
                  <c:v>4.9997727825164318E-2</c:v>
                </c:pt>
                <c:pt idx="66" formatCode="0%">
                  <c:v>9.0912827549675834E-2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1-4E20-85D5-2D1961FA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42512"/>
        <c:axId val="1504786624"/>
      </c:lineChart>
      <c:catAx>
        <c:axId val="29784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866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504786624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84251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8959261181177567"/>
          <c:y val="0.10509570302216398"/>
          <c:w val="0.64943347697583642"/>
          <c:h val="8.0237593941081722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% Semi Finalists Worlds</a:t>
            </a:r>
            <a:r>
              <a:rPr lang="en-US" b="1" baseline="0">
                <a:solidFill>
                  <a:schemeClr val="tx1"/>
                </a:solidFill>
              </a:rPr>
              <a:t> &amp; Euros</a:t>
            </a:r>
            <a:r>
              <a:rPr lang="en-US" b="1">
                <a:solidFill>
                  <a:schemeClr val="tx1"/>
                </a:solidFill>
              </a:rPr>
              <a:t> (Rolling 10 Year)</a:t>
            </a:r>
          </a:p>
        </c:rich>
      </c:tx>
      <c:layout>
        <c:manualLayout>
          <c:xMode val="edge"/>
          <c:yMode val="edge"/>
          <c:x val="0.26217719919680521"/>
          <c:y val="1.6112794637357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182064992592255E-2"/>
          <c:y val="0.10394782499475065"/>
          <c:w val="0.89980551857951852"/>
          <c:h val="0.75190927101022786"/>
        </c:manualLayout>
      </c:layout>
      <c:lineChart>
        <c:grouping val="standard"/>
        <c:varyColors val="0"/>
        <c:ser>
          <c:idx val="3"/>
          <c:order val="0"/>
          <c:tx>
            <c:strRef>
              <c:f>'Data1956-2026UEFAcountries'!$AA$3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9050">
                <a:solidFill>
                  <a:srgbClr val="FF0000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'Data1956-2026UEFAcountries'!$AA$4:$AA$71</c:f>
              <c:numCache>
                <c:formatCode>General</c:formatCode>
                <c:ptCount val="68"/>
                <c:pt idx="10" formatCode="0%">
                  <c:v>0.19999934256359064</c:v>
                </c:pt>
                <c:pt idx="11" formatCode="0%">
                  <c:v>0.19999895360800507</c:v>
                </c:pt>
                <c:pt idx="12" formatCode="0%">
                  <c:v>0.20000346402870908</c:v>
                </c:pt>
                <c:pt idx="13" formatCode="0%">
                  <c:v>0.19999848872753415</c:v>
                </c:pt>
                <c:pt idx="14" formatCode="0%">
                  <c:v>0.19999936496140155</c:v>
                </c:pt>
                <c:pt idx="15" formatCode="0%">
                  <c:v>0.2000044991473765</c:v>
                </c:pt>
                <c:pt idx="16" formatCode="0%">
                  <c:v>0.20000049379759355</c:v>
                </c:pt>
                <c:pt idx="17" formatCode="0%">
                  <c:v>0.19999550527273319</c:v>
                </c:pt>
                <c:pt idx="18" formatCode="0%">
                  <c:v>-2.9227385670005368E-6</c:v>
                </c:pt>
                <c:pt idx="19" formatCode="0%">
                  <c:v>2.9123368830895523E-6</c:v>
                </c:pt>
                <c:pt idx="20" formatCode="0%">
                  <c:v>-3.1529203900869331E-6</c:v>
                </c:pt>
                <c:pt idx="21" formatCode="0%">
                  <c:v>1.7141679335171912E-6</c:v>
                </c:pt>
                <c:pt idx="22" formatCode="0%">
                  <c:v>6.0859266976480698E-7</c:v>
                </c:pt>
                <c:pt idx="23" formatCode="0%">
                  <c:v>2.011360825858066E-6</c:v>
                </c:pt>
                <c:pt idx="24" formatCode="0%">
                  <c:v>1.8312801149811909E-6</c:v>
                </c:pt>
                <c:pt idx="25" formatCode="0%">
                  <c:v>1.5506699136514857E-6</c:v>
                </c:pt>
                <c:pt idx="26" formatCode="0%">
                  <c:v>5.286545430468481E-7</c:v>
                </c:pt>
                <c:pt idx="27" formatCode="0%">
                  <c:v>-6.1564929988602302E-7</c:v>
                </c:pt>
                <c:pt idx="28" formatCode="0%">
                  <c:v>0.19999745339519032</c:v>
                </c:pt>
                <c:pt idx="29" formatCode="0%">
                  <c:v>0.19999557676787483</c:v>
                </c:pt>
                <c:pt idx="30" formatCode="0%">
                  <c:v>0.1999986954916364</c:v>
                </c:pt>
                <c:pt idx="31" formatCode="0%">
                  <c:v>0.19999924093538865</c:v>
                </c:pt>
                <c:pt idx="32" formatCode="0%">
                  <c:v>0.19999741976543856</c:v>
                </c:pt>
                <c:pt idx="33" formatCode="0%">
                  <c:v>0.2000021262547578</c:v>
                </c:pt>
                <c:pt idx="34" formatCode="0%">
                  <c:v>0.19999927083046456</c:v>
                </c:pt>
                <c:pt idx="35" formatCode="0%">
                  <c:v>0.19999854499672443</c:v>
                </c:pt>
                <c:pt idx="36" formatCode="0%">
                  <c:v>0.19999593029105431</c:v>
                </c:pt>
                <c:pt idx="37" formatCode="0%">
                  <c:v>0.20000197028572556</c:v>
                </c:pt>
                <c:pt idx="38" formatCode="0%">
                  <c:v>3.3908600431433146E-6</c:v>
                </c:pt>
                <c:pt idx="39" formatCode="0%">
                  <c:v>-2.9234603963543824E-6</c:v>
                </c:pt>
                <c:pt idx="40" formatCode="0%">
                  <c:v>3.3641457845772493E-6</c:v>
                </c:pt>
                <c:pt idx="41" formatCode="0%">
                  <c:v>-1.6003983536639044E-6</c:v>
                </c:pt>
                <c:pt idx="42" formatCode="0%">
                  <c:v>-2.0807985967687293E-7</c:v>
                </c:pt>
                <c:pt idx="43" formatCode="0%">
                  <c:v>4.1999243947716144E-6</c:v>
                </c:pt>
                <c:pt idx="44" formatCode="0%">
                  <c:v>1.5714818961874267E-6</c:v>
                </c:pt>
                <c:pt idx="45" formatCode="0%">
                  <c:v>-9.5862666387664614E-7</c:v>
                </c:pt>
                <c:pt idx="46" formatCode="0%">
                  <c:v>-3.2248459218552607E-6</c:v>
                </c:pt>
                <c:pt idx="47" formatCode="0%">
                  <c:v>-6.6376777047199797E-7</c:v>
                </c:pt>
                <c:pt idx="48" formatCode="0%">
                  <c:v>-4.4096179554301048E-6</c:v>
                </c:pt>
                <c:pt idx="49" formatCode="0%">
                  <c:v>-7.5210190547612801E-7</c:v>
                </c:pt>
                <c:pt idx="50" formatCode="0%">
                  <c:v>4.3125836013168218E-6</c:v>
                </c:pt>
                <c:pt idx="51" formatCode="0%">
                  <c:v>-4.3013771682847744E-6</c:v>
                </c:pt>
                <c:pt idx="52" formatCode="0%">
                  <c:v>0.19999948637160522</c:v>
                </c:pt>
                <c:pt idx="53" formatCode="0%">
                  <c:v>0.19999502976183972</c:v>
                </c:pt>
                <c:pt idx="54" formatCode="0%">
                  <c:v>0.40000363628446212</c:v>
                </c:pt>
                <c:pt idx="55" formatCode="0%">
                  <c:v>0.39999529617362761</c:v>
                </c:pt>
                <c:pt idx="56" formatCode="0%">
                  <c:v>0.59999921977953752</c:v>
                </c:pt>
                <c:pt idx="57" formatCode="0%">
                  <c:v>0.59999571523106554</c:v>
                </c:pt>
                <c:pt idx="58" formatCode="0%">
                  <c:v>0.60000023182917439</c:v>
                </c:pt>
                <c:pt idx="59" formatCode="0%">
                  <c:v>0.60000171129003355</c:v>
                </c:pt>
                <c:pt idx="60" formatCode="0%">
                  <c:v>0.59999717548453657</c:v>
                </c:pt>
                <c:pt idx="61" formatCode="0%">
                  <c:v>0.59999617369490965</c:v>
                </c:pt>
                <c:pt idx="62" formatCode="0%">
                  <c:v>0.40000029478239318</c:v>
                </c:pt>
                <c:pt idx="63" formatCode="0%">
                  <c:v>0.40000108755645475</c:v>
                </c:pt>
                <c:pt idx="64" formatCode="0%">
                  <c:v>0.39999878144193962</c:v>
                </c:pt>
                <c:pt idx="65" formatCode="0%">
                  <c:v>0.40000015605952216</c:v>
                </c:pt>
                <c:pt idx="66" formatCode="0%">
                  <c:v>0.20000491872693449</c:v>
                </c:pt>
                <c:pt idx="67" formatCode="0%">
                  <c:v>0.20000097769756106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8D-4D89-AE94-99D18A709DD9}"/>
            </c:ext>
          </c:extLst>
        </c:ser>
        <c:ser>
          <c:idx val="4"/>
          <c:order val="1"/>
          <c:tx>
            <c:strRef>
              <c:f>'Data1956-2026UEFAcountries'!$AB$3</c:f>
              <c:strCache>
                <c:ptCount val="1"/>
                <c:pt idx="0">
                  <c:v>England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0070C0"/>
              </a:solidFill>
              <a:ln w="12700">
                <a:solidFill>
                  <a:srgbClr val="0070C0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'Data1956-2026UEFAcountries'!$AB$4:$AB$71</c:f>
              <c:numCache>
                <c:formatCode>General</c:formatCode>
                <c:ptCount val="68"/>
                <c:pt idx="10" formatCode="0%">
                  <c:v>0.20000009869884422</c:v>
                </c:pt>
                <c:pt idx="11" formatCode="0%">
                  <c:v>0.20000449566914569</c:v>
                </c:pt>
                <c:pt idx="12" formatCode="0%">
                  <c:v>0.39999650355197763</c:v>
                </c:pt>
                <c:pt idx="13" formatCode="0%">
                  <c:v>0.39999800658329893</c:v>
                </c:pt>
                <c:pt idx="14" formatCode="0%">
                  <c:v>0.39999627017253897</c:v>
                </c:pt>
                <c:pt idx="15" formatCode="0%">
                  <c:v>0.4000029367210986</c:v>
                </c:pt>
                <c:pt idx="16" formatCode="0%">
                  <c:v>0.40000397712657038</c:v>
                </c:pt>
                <c:pt idx="17" formatCode="0%">
                  <c:v>0.40000435264578582</c:v>
                </c:pt>
                <c:pt idx="18" formatCode="0%">
                  <c:v>0.40000491900387869</c:v>
                </c:pt>
                <c:pt idx="19" formatCode="0%">
                  <c:v>0.40000113927558417</c:v>
                </c:pt>
                <c:pt idx="20" formatCode="0%">
                  <c:v>0.20000010860640099</c:v>
                </c:pt>
                <c:pt idx="21" formatCode="0%">
                  <c:v>0.20000477863173355</c:v>
                </c:pt>
                <c:pt idx="22" formatCode="0%">
                  <c:v>1.3081071090221475E-6</c:v>
                </c:pt>
                <c:pt idx="23" formatCode="0%">
                  <c:v>-1.3109315331685244E-7</c:v>
                </c:pt>
                <c:pt idx="24" formatCode="0%">
                  <c:v>4.3876438568375165E-6</c:v>
                </c:pt>
                <c:pt idx="25" formatCode="0%">
                  <c:v>3.4676338548614514E-6</c:v>
                </c:pt>
                <c:pt idx="26" formatCode="0%">
                  <c:v>5.9801625474037553E-7</c:v>
                </c:pt>
                <c:pt idx="27" formatCode="0%">
                  <c:v>-1.1195640239111505E-6</c:v>
                </c:pt>
                <c:pt idx="28" formatCode="0%">
                  <c:v>1.9643791616002117E-6</c:v>
                </c:pt>
                <c:pt idx="29" formatCode="0%">
                  <c:v>4.1690836342763023E-6</c:v>
                </c:pt>
                <c:pt idx="30" formatCode="0%">
                  <c:v>1.9193546113628922E-6</c:v>
                </c:pt>
                <c:pt idx="31" formatCode="0%">
                  <c:v>2.4448930581475147E-6</c:v>
                </c:pt>
                <c:pt idx="32" formatCode="0%">
                  <c:v>-1.160329875106778E-6</c:v>
                </c:pt>
                <c:pt idx="33" formatCode="0%">
                  <c:v>-3.9497044142209627E-6</c:v>
                </c:pt>
                <c:pt idx="34" formatCode="0%">
                  <c:v>0.19999867644716365</c:v>
                </c:pt>
                <c:pt idx="35" formatCode="0%">
                  <c:v>0.20000372099588418</c:v>
                </c:pt>
                <c:pt idx="36" formatCode="0%">
                  <c:v>0.2000019054664802</c:v>
                </c:pt>
                <c:pt idx="37" formatCode="0%">
                  <c:v>0.19999906998321443</c:v>
                </c:pt>
                <c:pt idx="38" formatCode="0%">
                  <c:v>0.19999823760503393</c:v>
                </c:pt>
                <c:pt idx="39" formatCode="0%">
                  <c:v>0.20000059426737593</c:v>
                </c:pt>
                <c:pt idx="40" formatCode="0%">
                  <c:v>0.3999957629652362</c:v>
                </c:pt>
                <c:pt idx="41" formatCode="0%">
                  <c:v>0.39999838617314765</c:v>
                </c:pt>
                <c:pt idx="42" formatCode="0%">
                  <c:v>0.40000012206247015</c:v>
                </c:pt>
                <c:pt idx="43" formatCode="0%">
                  <c:v>0.39999670023466677</c:v>
                </c:pt>
                <c:pt idx="44" formatCode="0%">
                  <c:v>0.19999828287956387</c:v>
                </c:pt>
                <c:pt idx="45" formatCode="0%">
                  <c:v>0.20000011577755136</c:v>
                </c:pt>
                <c:pt idx="46" formatCode="0%">
                  <c:v>0.20000129497422447</c:v>
                </c:pt>
                <c:pt idx="47" formatCode="0%">
                  <c:v>0.20000356908285688</c:v>
                </c:pt>
                <c:pt idx="48" formatCode="0%">
                  <c:v>0.1999984040380049</c:v>
                </c:pt>
                <c:pt idx="49" formatCode="0%">
                  <c:v>0.20000466534917441</c:v>
                </c:pt>
                <c:pt idx="50" formatCode="0%">
                  <c:v>4.0402502194819703E-6</c:v>
                </c:pt>
                <c:pt idx="51" formatCode="0%">
                  <c:v>1.1388641127859444E-6</c:v>
                </c:pt>
                <c:pt idx="52" formatCode="0%">
                  <c:v>1.0314496958015417E-6</c:v>
                </c:pt>
                <c:pt idx="53" formatCode="0%">
                  <c:v>6.688551871117943E-7</c:v>
                </c:pt>
                <c:pt idx="54" formatCode="0%">
                  <c:v>-3.1926789351874749E-6</c:v>
                </c:pt>
                <c:pt idx="55" formatCode="0%">
                  <c:v>-2.797388128565418E-6</c:v>
                </c:pt>
                <c:pt idx="56" formatCode="0%">
                  <c:v>-3.1471664352506447E-6</c:v>
                </c:pt>
                <c:pt idx="57" formatCode="0%">
                  <c:v>1.857120605588155E-6</c:v>
                </c:pt>
                <c:pt idx="58" formatCode="0%">
                  <c:v>-3.6816390042763513E-6</c:v>
                </c:pt>
                <c:pt idx="59" formatCode="0%">
                  <c:v>3.6511794844248781E-6</c:v>
                </c:pt>
                <c:pt idx="60" formatCode="0%">
                  <c:v>2.4077025605592626E-6</c:v>
                </c:pt>
                <c:pt idx="61" formatCode="0%">
                  <c:v>-7.3943114441579859E-7</c:v>
                </c:pt>
                <c:pt idx="62" formatCode="0%">
                  <c:v>0.19999637691325825</c:v>
                </c:pt>
                <c:pt idx="63" formatCode="0%">
                  <c:v>0.19999708567346439</c:v>
                </c:pt>
                <c:pt idx="64" formatCode="0%">
                  <c:v>0.40000111493576779</c:v>
                </c:pt>
                <c:pt idx="65" formatCode="0%">
                  <c:v>0.39999523539214854</c:v>
                </c:pt>
                <c:pt idx="66" formatCode="0%">
                  <c:v>0.3999976925455232</c:v>
                </c:pt>
                <c:pt idx="67" formatCode="0%">
                  <c:v>0.40000491683910533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8D-4D89-AE94-99D18A709DD9}"/>
            </c:ext>
          </c:extLst>
        </c:ser>
        <c:ser>
          <c:idx val="0"/>
          <c:order val="2"/>
          <c:tx>
            <c:strRef>
              <c:f>'Data1956-2026UEFAcountries'!$AC$3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'Data1956-2026UEFAcountries'!$AC$4:$AC$71</c:f>
              <c:numCache>
                <c:formatCode>General</c:formatCode>
                <c:ptCount val="68"/>
                <c:pt idx="10" formatCode="0%">
                  <c:v>-1.4541120712790112E-6</c:v>
                </c:pt>
                <c:pt idx="11" formatCode="0%">
                  <c:v>-9.6051800412781054E-7</c:v>
                </c:pt>
                <c:pt idx="12" formatCode="0%">
                  <c:v>0.19999576119491858</c:v>
                </c:pt>
                <c:pt idx="13" formatCode="0%">
                  <c:v>0.20000082221560553</c:v>
                </c:pt>
                <c:pt idx="14" formatCode="0%">
                  <c:v>0.40000491347964401</c:v>
                </c:pt>
                <c:pt idx="15" formatCode="0%">
                  <c:v>0.40000445334832102</c:v>
                </c:pt>
                <c:pt idx="16" formatCode="0%">
                  <c:v>0.39999806654527781</c:v>
                </c:pt>
                <c:pt idx="17" formatCode="0%">
                  <c:v>0.40000170548983732</c:v>
                </c:pt>
                <c:pt idx="18" formatCode="0%">
                  <c:v>0.40000403100163473</c:v>
                </c:pt>
                <c:pt idx="19" formatCode="0%">
                  <c:v>0.39999743430225326</c:v>
                </c:pt>
                <c:pt idx="20" formatCode="0%">
                  <c:v>0.40000023268915563</c:v>
                </c:pt>
                <c:pt idx="21" formatCode="0%">
                  <c:v>0.40000487089246506</c:v>
                </c:pt>
                <c:pt idx="22" formatCode="0%">
                  <c:v>0.40000057590633764</c:v>
                </c:pt>
                <c:pt idx="23" formatCode="0%">
                  <c:v>0.40000335039139373</c:v>
                </c:pt>
                <c:pt idx="24" formatCode="0%">
                  <c:v>0.40000124318606434</c:v>
                </c:pt>
                <c:pt idx="25" formatCode="0%">
                  <c:v>0.40000419214111343</c:v>
                </c:pt>
                <c:pt idx="26" formatCode="0%">
                  <c:v>0.59999809899048306</c:v>
                </c:pt>
                <c:pt idx="27" formatCode="0%">
                  <c:v>0.60000139287906484</c:v>
                </c:pt>
                <c:pt idx="28" formatCode="0%">
                  <c:v>0.59999657244350024</c:v>
                </c:pt>
                <c:pt idx="29" formatCode="0%">
                  <c:v>0.59999868543069035</c:v>
                </c:pt>
                <c:pt idx="30" formatCode="0%">
                  <c:v>0.59999748635247774</c:v>
                </c:pt>
                <c:pt idx="31" formatCode="0%">
                  <c:v>0.59999755029350355</c:v>
                </c:pt>
                <c:pt idx="32" formatCode="0%">
                  <c:v>0.60000083850667829</c:v>
                </c:pt>
                <c:pt idx="33" formatCode="0%">
                  <c:v>0.60000411064368175</c:v>
                </c:pt>
                <c:pt idx="34" formatCode="0%">
                  <c:v>0.59999610000311232</c:v>
                </c:pt>
                <c:pt idx="35" formatCode="0%">
                  <c:v>0.59999710089645242</c:v>
                </c:pt>
                <c:pt idx="36" formatCode="0%">
                  <c:v>0.39999814613560031</c:v>
                </c:pt>
                <c:pt idx="37" formatCode="0%">
                  <c:v>0.3999966315106655</c:v>
                </c:pt>
                <c:pt idx="38" formatCode="0%">
                  <c:v>0.60000024037990995</c:v>
                </c:pt>
                <c:pt idx="39" formatCode="0%">
                  <c:v>0.59999519399279078</c:v>
                </c:pt>
                <c:pt idx="40" formatCode="0%">
                  <c:v>0.59999706599258207</c:v>
                </c:pt>
                <c:pt idx="41" formatCode="0%">
                  <c:v>0.6000013658917055</c:v>
                </c:pt>
                <c:pt idx="42" formatCode="0%">
                  <c:v>0.39999566302787959</c:v>
                </c:pt>
                <c:pt idx="43" formatCode="0%">
                  <c:v>0.40000161053173067</c:v>
                </c:pt>
                <c:pt idx="44" formatCode="0%">
                  <c:v>0.3999999418436504</c:v>
                </c:pt>
                <c:pt idx="45" formatCode="0%">
                  <c:v>0.40000405709635739</c:v>
                </c:pt>
                <c:pt idx="46" formatCode="0%">
                  <c:v>0.39999649893704647</c:v>
                </c:pt>
                <c:pt idx="47" formatCode="0%">
                  <c:v>0.39999518745322843</c:v>
                </c:pt>
                <c:pt idx="48" formatCode="0%">
                  <c:v>0.20000460304035247</c:v>
                </c:pt>
                <c:pt idx="49" formatCode="0%">
                  <c:v>0.19999718316785209</c:v>
                </c:pt>
                <c:pt idx="50" formatCode="0%">
                  <c:v>0.39999724320439045</c:v>
                </c:pt>
                <c:pt idx="51" formatCode="0%">
                  <c:v>0.40000401328442486</c:v>
                </c:pt>
                <c:pt idx="52" formatCode="0%">
                  <c:v>0.3999967598898731</c:v>
                </c:pt>
                <c:pt idx="53" formatCode="0%">
                  <c:v>0.39999643720291206</c:v>
                </c:pt>
                <c:pt idx="54" formatCode="0%">
                  <c:v>0.1999972813684259</c:v>
                </c:pt>
                <c:pt idx="55" formatCode="0%">
                  <c:v>0.20000293192854041</c:v>
                </c:pt>
                <c:pt idx="56" formatCode="0%">
                  <c:v>0.39999940254025806</c:v>
                </c:pt>
                <c:pt idx="57" formatCode="0%">
                  <c:v>0.40000400371850481</c:v>
                </c:pt>
                <c:pt idx="58" formatCode="0%">
                  <c:v>0.40000074741753072</c:v>
                </c:pt>
                <c:pt idx="59" formatCode="0%">
                  <c:v>0.4000032154543281</c:v>
                </c:pt>
                <c:pt idx="60" formatCode="0%">
                  <c:v>0.19999908177139641</c:v>
                </c:pt>
                <c:pt idx="61" formatCode="0%">
                  <c:v>0.2000023355005619</c:v>
                </c:pt>
                <c:pt idx="62" formatCode="0%">
                  <c:v>0.20000377797381266</c:v>
                </c:pt>
                <c:pt idx="63" formatCode="0%">
                  <c:v>0.20000216056829062</c:v>
                </c:pt>
                <c:pt idx="64" formatCode="0%">
                  <c:v>0.39999698225655567</c:v>
                </c:pt>
                <c:pt idx="65" formatCode="0%">
                  <c:v>0.40000280782645736</c:v>
                </c:pt>
                <c:pt idx="66" formatCode="0%">
                  <c:v>0.20000236498857907</c:v>
                </c:pt>
                <c:pt idx="67" formatCode="0%">
                  <c:v>0.20000177017913764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8D-4D89-AE94-99D18A709DD9}"/>
            </c:ext>
          </c:extLst>
        </c:ser>
        <c:ser>
          <c:idx val="5"/>
          <c:order val="3"/>
          <c:tx>
            <c:strRef>
              <c:f>'Data1956-2026UEFAcountries'!$AD$3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'Data1956-2026UEFAcountries'!$AD$4:$AD$71</c:f>
              <c:numCache>
                <c:formatCode>General</c:formatCode>
                <c:ptCount val="68"/>
                <c:pt idx="10" formatCode="0%">
                  <c:v>0.39999996062102139</c:v>
                </c:pt>
                <c:pt idx="11" formatCode="0%">
                  <c:v>0.40000291798508253</c:v>
                </c:pt>
                <c:pt idx="12" formatCode="0%">
                  <c:v>0.20000079461868045</c:v>
                </c:pt>
                <c:pt idx="13" formatCode="0%">
                  <c:v>0.2000004687412652</c:v>
                </c:pt>
                <c:pt idx="14" formatCode="0%">
                  <c:v>0.40000355677182914</c:v>
                </c:pt>
                <c:pt idx="15" formatCode="0%">
                  <c:v>0.39999870830443296</c:v>
                </c:pt>
                <c:pt idx="16" formatCode="0%">
                  <c:v>0.60000325909804175</c:v>
                </c:pt>
                <c:pt idx="17" formatCode="0%">
                  <c:v>0.59999545625259088</c:v>
                </c:pt>
                <c:pt idx="18" formatCode="0%">
                  <c:v>0.79999592416197218</c:v>
                </c:pt>
                <c:pt idx="19" formatCode="0%">
                  <c:v>0.799999682790829</c:v>
                </c:pt>
                <c:pt idx="20" formatCode="0%">
                  <c:v>0.7999996138959331</c:v>
                </c:pt>
                <c:pt idx="21" formatCode="0%">
                  <c:v>0.79999661375043796</c:v>
                </c:pt>
                <c:pt idx="22" formatCode="0%">
                  <c:v>0.79999530785164175</c:v>
                </c:pt>
                <c:pt idx="23" formatCode="0%">
                  <c:v>0.80000100197583901</c:v>
                </c:pt>
                <c:pt idx="24" formatCode="0%">
                  <c:v>0.80000447125186369</c:v>
                </c:pt>
                <c:pt idx="25" formatCode="0%">
                  <c:v>0.79999893334635519</c:v>
                </c:pt>
                <c:pt idx="26" formatCode="0%">
                  <c:v>0.79999746593767473</c:v>
                </c:pt>
                <c:pt idx="27" formatCode="0%">
                  <c:v>0.79999555236667019</c:v>
                </c:pt>
                <c:pt idx="28" formatCode="0%">
                  <c:v>0.59999874539315512</c:v>
                </c:pt>
                <c:pt idx="29" formatCode="0%">
                  <c:v>0.60000067357136277</c:v>
                </c:pt>
                <c:pt idx="30" formatCode="0%">
                  <c:v>0.59999913759953361</c:v>
                </c:pt>
                <c:pt idx="31" formatCode="0%">
                  <c:v>0.60000292524524734</c:v>
                </c:pt>
                <c:pt idx="32" formatCode="0%">
                  <c:v>0.80000255563589751</c:v>
                </c:pt>
                <c:pt idx="33" formatCode="0%">
                  <c:v>0.79999580125435155</c:v>
                </c:pt>
                <c:pt idx="34" formatCode="0%">
                  <c:v>0.79999950570673917</c:v>
                </c:pt>
                <c:pt idx="35" formatCode="0%">
                  <c:v>0.80000093659490623</c:v>
                </c:pt>
                <c:pt idx="36" formatCode="0%">
                  <c:v>0.79999651566766738</c:v>
                </c:pt>
                <c:pt idx="37" formatCode="0%">
                  <c:v>0.80000326233176755</c:v>
                </c:pt>
                <c:pt idx="38" formatCode="0%">
                  <c:v>0.79999692944486656</c:v>
                </c:pt>
                <c:pt idx="39" formatCode="0%">
                  <c:v>0.80000471634556503</c:v>
                </c:pt>
                <c:pt idx="40" formatCode="0%">
                  <c:v>0.79999525478038713</c:v>
                </c:pt>
                <c:pt idx="41" formatCode="0%">
                  <c:v>0.7999953658424489</c:v>
                </c:pt>
                <c:pt idx="42" formatCode="0%">
                  <c:v>0.59999937910252144</c:v>
                </c:pt>
                <c:pt idx="43" formatCode="0%">
                  <c:v>0.60000322655339788</c:v>
                </c:pt>
                <c:pt idx="44" formatCode="0%">
                  <c:v>0.40000349005130192</c:v>
                </c:pt>
                <c:pt idx="45" formatCode="0%">
                  <c:v>0.39999907016432035</c:v>
                </c:pt>
                <c:pt idx="46" formatCode="0%">
                  <c:v>0.39999564855684511</c:v>
                </c:pt>
                <c:pt idx="47" formatCode="0%">
                  <c:v>0.39999611090364917</c:v>
                </c:pt>
                <c:pt idx="48" formatCode="0%">
                  <c:v>0.40000063956059706</c:v>
                </c:pt>
                <c:pt idx="49" formatCode="0%">
                  <c:v>0.3999991332296276</c:v>
                </c:pt>
                <c:pt idx="50" formatCode="0%">
                  <c:v>0.39999617294798467</c:v>
                </c:pt>
                <c:pt idx="51" formatCode="0%">
                  <c:v>0.40000149244592204</c:v>
                </c:pt>
                <c:pt idx="52" formatCode="0%">
                  <c:v>0.60000087502864174</c:v>
                </c:pt>
                <c:pt idx="53" formatCode="0%">
                  <c:v>0.59999638948742484</c:v>
                </c:pt>
                <c:pt idx="54" formatCode="0%">
                  <c:v>0.80000321148551146</c:v>
                </c:pt>
                <c:pt idx="55" formatCode="0%">
                  <c:v>0.79999955255171618</c:v>
                </c:pt>
                <c:pt idx="56" formatCode="0%">
                  <c:v>0.80000067049545942</c:v>
                </c:pt>
                <c:pt idx="57" formatCode="0%">
                  <c:v>0.80000276990951691</c:v>
                </c:pt>
                <c:pt idx="58" formatCode="0%">
                  <c:v>0.99999622550357914</c:v>
                </c:pt>
                <c:pt idx="59" formatCode="0%">
                  <c:v>0.99999999265237227</c:v>
                </c:pt>
                <c:pt idx="60" formatCode="0%">
                  <c:v>1.0000047625072757</c:v>
                </c:pt>
                <c:pt idx="61" formatCode="0%">
                  <c:v>0.99999621046212661</c:v>
                </c:pt>
                <c:pt idx="62" formatCode="0%">
                  <c:v>0.8000019722088153</c:v>
                </c:pt>
                <c:pt idx="63" formatCode="0%">
                  <c:v>0.79999687058270208</c:v>
                </c:pt>
                <c:pt idx="64" formatCode="0%">
                  <c:v>0.60000344341530154</c:v>
                </c:pt>
                <c:pt idx="65" formatCode="0%">
                  <c:v>0.59999503780619567</c:v>
                </c:pt>
                <c:pt idx="66" formatCode="0%">
                  <c:v>0.39999574749782346</c:v>
                </c:pt>
                <c:pt idx="67" formatCode="0%">
                  <c:v>0.40000082806180726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C8D-4D89-AE94-99D18A709DD9}"/>
            </c:ext>
          </c:extLst>
        </c:ser>
        <c:ser>
          <c:idx val="6"/>
          <c:order val="4"/>
          <c:tx>
            <c:strRef>
              <c:f>'Data1956-2026UEFAcountries'!$AE$3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'Data1956-2026UEFAcountries'!$AE$4:$AE$71</c:f>
              <c:numCache>
                <c:formatCode>General</c:formatCode>
                <c:ptCount val="68"/>
                <c:pt idx="10" formatCode="0%">
                  <c:v>0.4000025343319123</c:v>
                </c:pt>
                <c:pt idx="11" formatCode="0%">
                  <c:v>0.39999548724735806</c:v>
                </c:pt>
                <c:pt idx="12" formatCode="0%">
                  <c:v>0.19999896890404176</c:v>
                </c:pt>
                <c:pt idx="13" formatCode="0%">
                  <c:v>0.19999673604170126</c:v>
                </c:pt>
                <c:pt idx="14" formatCode="0%">
                  <c:v>-3.5921637703261223E-6</c:v>
                </c:pt>
                <c:pt idx="15" formatCode="0%">
                  <c:v>6.8261398527153849E-7</c:v>
                </c:pt>
                <c:pt idx="16" formatCode="0%">
                  <c:v>-3.9429229245799547E-6</c:v>
                </c:pt>
                <c:pt idx="17" formatCode="0%">
                  <c:v>-3.4159497321293709E-6</c:v>
                </c:pt>
                <c:pt idx="18" formatCode="0%">
                  <c:v>-1.3950858004716205E-6</c:v>
                </c:pt>
                <c:pt idx="19" formatCode="0%">
                  <c:v>-1.4240695750329279E-6</c:v>
                </c:pt>
                <c:pt idx="20" formatCode="0%">
                  <c:v>2.7842672667243794E-6</c:v>
                </c:pt>
                <c:pt idx="21" formatCode="0%">
                  <c:v>3.1546180341221543E-6</c:v>
                </c:pt>
                <c:pt idx="22" formatCode="0%">
                  <c:v>-2.4584535677489894E-6</c:v>
                </c:pt>
                <c:pt idx="23" formatCode="0%">
                  <c:v>-2.491402061817527E-8</c:v>
                </c:pt>
                <c:pt idx="24" formatCode="0%">
                  <c:v>-4.6319775615518717E-6</c:v>
                </c:pt>
                <c:pt idx="25" formatCode="0%">
                  <c:v>-2.0589295534381878E-6</c:v>
                </c:pt>
                <c:pt idx="26" formatCode="0%">
                  <c:v>0.20000013181229556</c:v>
                </c:pt>
                <c:pt idx="27" formatCode="0%">
                  <c:v>0.2000002646754844</c:v>
                </c:pt>
                <c:pt idx="28" formatCode="0%">
                  <c:v>0.39999586040721735</c:v>
                </c:pt>
                <c:pt idx="29" formatCode="0%">
                  <c:v>0.40000018561703965</c:v>
                </c:pt>
                <c:pt idx="30" formatCode="0%">
                  <c:v>0.60000249405785866</c:v>
                </c:pt>
                <c:pt idx="31" formatCode="0%">
                  <c:v>0.60000083246559088</c:v>
                </c:pt>
                <c:pt idx="32" formatCode="0%">
                  <c:v>0.6000037115177016</c:v>
                </c:pt>
                <c:pt idx="33" formatCode="0%">
                  <c:v>0.6000000971993642</c:v>
                </c:pt>
                <c:pt idx="34" formatCode="0%">
                  <c:v>0.60000060200998273</c:v>
                </c:pt>
                <c:pt idx="35" formatCode="0%">
                  <c:v>0.59999763193352562</c:v>
                </c:pt>
                <c:pt idx="36" formatCode="0%">
                  <c:v>0.40000452074243603</c:v>
                </c:pt>
                <c:pt idx="37" formatCode="0%">
                  <c:v>0.40000442590913271</c:v>
                </c:pt>
                <c:pt idx="38" formatCode="0%">
                  <c:v>0.19999722094070022</c:v>
                </c:pt>
                <c:pt idx="39" formatCode="0%">
                  <c:v>0.1999954358721068</c:v>
                </c:pt>
                <c:pt idx="40" formatCode="0%">
                  <c:v>0.19999589965676998</c:v>
                </c:pt>
                <c:pt idx="41" formatCode="0%">
                  <c:v>0.19999554805938521</c:v>
                </c:pt>
                <c:pt idx="42" formatCode="0%">
                  <c:v>0.39999578135312841</c:v>
                </c:pt>
                <c:pt idx="43" formatCode="0%">
                  <c:v>0.40000165804262711</c:v>
                </c:pt>
                <c:pt idx="44" formatCode="0%">
                  <c:v>0.60000043029656025</c:v>
                </c:pt>
                <c:pt idx="45" formatCode="0%">
                  <c:v>0.5999955808680445</c:v>
                </c:pt>
                <c:pt idx="46" formatCode="0%">
                  <c:v>0.60000416867527628</c:v>
                </c:pt>
                <c:pt idx="47" formatCode="0%">
                  <c:v>0.60000155568888669</c:v>
                </c:pt>
                <c:pt idx="48" formatCode="0%">
                  <c:v>0.59999903518768471</c:v>
                </c:pt>
                <c:pt idx="49" formatCode="0%">
                  <c:v>0.59999949283365894</c:v>
                </c:pt>
                <c:pt idx="50" formatCode="0%">
                  <c:v>0.59999988976792207</c:v>
                </c:pt>
                <c:pt idx="51" formatCode="0%">
                  <c:v>0.60000481407513706</c:v>
                </c:pt>
                <c:pt idx="52" formatCode="0%">
                  <c:v>0.4000019458558266</c:v>
                </c:pt>
                <c:pt idx="53" formatCode="0%">
                  <c:v>0.40000121411032702</c:v>
                </c:pt>
                <c:pt idx="54" formatCode="0%">
                  <c:v>0.19999628819655474</c:v>
                </c:pt>
                <c:pt idx="55" formatCode="0%">
                  <c:v>0.19999662344621372</c:v>
                </c:pt>
                <c:pt idx="56" formatCode="0%">
                  <c:v>0.20000362273842784</c:v>
                </c:pt>
                <c:pt idx="57" formatCode="0%">
                  <c:v>0.19999718898482644</c:v>
                </c:pt>
                <c:pt idx="58" formatCode="0%">
                  <c:v>0.19999890619659391</c:v>
                </c:pt>
                <c:pt idx="59" formatCode="0%">
                  <c:v>0.20000043153169952</c:v>
                </c:pt>
                <c:pt idx="60" formatCode="0%">
                  <c:v>0.20000110960727063</c:v>
                </c:pt>
                <c:pt idx="61" formatCode="0%">
                  <c:v>0.20000113394307448</c:v>
                </c:pt>
                <c:pt idx="62" formatCode="0%">
                  <c:v>0.39999551010417206</c:v>
                </c:pt>
                <c:pt idx="63" formatCode="0%">
                  <c:v>0.39999915617122483</c:v>
                </c:pt>
                <c:pt idx="64" formatCode="0%">
                  <c:v>0.40000110165944358</c:v>
                </c:pt>
                <c:pt idx="65" formatCode="0%">
                  <c:v>0.39999733403558774</c:v>
                </c:pt>
                <c:pt idx="66" formatCode="0%">
                  <c:v>0.59999618567599167</c:v>
                </c:pt>
                <c:pt idx="67" formatCode="0%">
                  <c:v>0.59999815606044959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8D-4D89-AE94-99D18A709DD9}"/>
            </c:ext>
          </c:extLst>
        </c:ser>
        <c:ser>
          <c:idx val="7"/>
          <c:order val="5"/>
          <c:tx>
            <c:strRef>
              <c:f>'Data1956-2026UEFAcountries'!$AF$3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'Data1956-2026UEFAcountries'!$A$4:$A$70</c:f>
              <c:numCache>
                <c:formatCode>General</c:formatCode>
                <c:ptCount val="67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  <c:pt idx="19">
                  <c:v>1975</c:v>
                </c:pt>
                <c:pt idx="20">
                  <c:v>1976</c:v>
                </c:pt>
                <c:pt idx="21">
                  <c:v>1977</c:v>
                </c:pt>
                <c:pt idx="22">
                  <c:v>1978</c:v>
                </c:pt>
                <c:pt idx="23">
                  <c:v>1979</c:v>
                </c:pt>
                <c:pt idx="24">
                  <c:v>1980</c:v>
                </c:pt>
                <c:pt idx="25">
                  <c:v>1981</c:v>
                </c:pt>
                <c:pt idx="26">
                  <c:v>1982</c:v>
                </c:pt>
                <c:pt idx="27">
                  <c:v>1983</c:v>
                </c:pt>
                <c:pt idx="28">
                  <c:v>1984</c:v>
                </c:pt>
                <c:pt idx="29">
                  <c:v>1985</c:v>
                </c:pt>
                <c:pt idx="30">
                  <c:v>1986</c:v>
                </c:pt>
                <c:pt idx="31">
                  <c:v>1987</c:v>
                </c:pt>
                <c:pt idx="32">
                  <c:v>1988</c:v>
                </c:pt>
                <c:pt idx="33">
                  <c:v>1989</c:v>
                </c:pt>
                <c:pt idx="34">
                  <c:v>1990</c:v>
                </c:pt>
                <c:pt idx="35">
                  <c:v>1991</c:v>
                </c:pt>
                <c:pt idx="36">
                  <c:v>1992</c:v>
                </c:pt>
                <c:pt idx="37">
                  <c:v>1993</c:v>
                </c:pt>
                <c:pt idx="38">
                  <c:v>1994</c:v>
                </c:pt>
                <c:pt idx="39">
                  <c:v>1995</c:v>
                </c:pt>
                <c:pt idx="40">
                  <c:v>1996</c:v>
                </c:pt>
                <c:pt idx="41">
                  <c:v>1997</c:v>
                </c:pt>
                <c:pt idx="42">
                  <c:v>1998</c:v>
                </c:pt>
                <c:pt idx="43">
                  <c:v>1999</c:v>
                </c:pt>
                <c:pt idx="44">
                  <c:v>2000</c:v>
                </c:pt>
                <c:pt idx="45">
                  <c:v>2001</c:v>
                </c:pt>
                <c:pt idx="46">
                  <c:v>2002</c:v>
                </c:pt>
                <c:pt idx="47">
                  <c:v>2003</c:v>
                </c:pt>
                <c:pt idx="48">
                  <c:v>2004</c:v>
                </c:pt>
                <c:pt idx="49">
                  <c:v>2005</c:v>
                </c:pt>
                <c:pt idx="50">
                  <c:v>2006</c:v>
                </c:pt>
                <c:pt idx="51">
                  <c:v>2007</c:v>
                </c:pt>
                <c:pt idx="52">
                  <c:v>2008</c:v>
                </c:pt>
                <c:pt idx="53">
                  <c:v>2009</c:v>
                </c:pt>
                <c:pt idx="54">
                  <c:v>2010</c:v>
                </c:pt>
                <c:pt idx="55">
                  <c:v>2011</c:v>
                </c:pt>
                <c:pt idx="56">
                  <c:v>2012</c:v>
                </c:pt>
                <c:pt idx="57">
                  <c:v>2013</c:v>
                </c:pt>
                <c:pt idx="58">
                  <c:v>2014</c:v>
                </c:pt>
                <c:pt idx="59">
                  <c:v>2015</c:v>
                </c:pt>
                <c:pt idx="60">
                  <c:v>2016</c:v>
                </c:pt>
                <c:pt idx="61">
                  <c:v>2017</c:v>
                </c:pt>
                <c:pt idx="62">
                  <c:v>2018</c:v>
                </c:pt>
                <c:pt idx="63">
                  <c:v>2019</c:v>
                </c:pt>
                <c:pt idx="64">
                  <c:v>2020</c:v>
                </c:pt>
                <c:pt idx="65">
                  <c:v>2021</c:v>
                </c:pt>
                <c:pt idx="66">
                  <c:v>2022</c:v>
                </c:pt>
              </c:numCache>
            </c:numRef>
          </c:cat>
          <c:val>
            <c:numRef>
              <c:f>'Data1956-2026UEFAcountries'!$AF$4:$AF$71</c:f>
              <c:numCache>
                <c:formatCode>General</c:formatCode>
                <c:ptCount val="68"/>
                <c:pt idx="10" formatCode="0%">
                  <c:v>-1.8405403245237507E-6</c:v>
                </c:pt>
                <c:pt idx="11" formatCode="0%">
                  <c:v>-1.8306245153495059E-6</c:v>
                </c:pt>
                <c:pt idx="12" formatCode="0%">
                  <c:v>4.452321299206117E-6</c:v>
                </c:pt>
                <c:pt idx="13" formatCode="0%">
                  <c:v>-4.6346393071625135E-6</c:v>
                </c:pt>
                <c:pt idx="14" formatCode="0%">
                  <c:v>4.0457019145119069E-6</c:v>
                </c:pt>
                <c:pt idx="15" formatCode="0%">
                  <c:v>-2.7285003181509717E-6</c:v>
                </c:pt>
                <c:pt idx="16" formatCode="0%">
                  <c:v>-2.5726032470883042E-6</c:v>
                </c:pt>
                <c:pt idx="17" formatCode="0%">
                  <c:v>1.168341752821278E-7</c:v>
                </c:pt>
                <c:pt idx="18" formatCode="0%">
                  <c:v>0.1999958983301891</c:v>
                </c:pt>
                <c:pt idx="19" formatCode="0%">
                  <c:v>0.20000468037064001</c:v>
                </c:pt>
                <c:pt idx="20" formatCode="0%">
                  <c:v>0.40000459932619981</c:v>
                </c:pt>
                <c:pt idx="21" formatCode="0%">
                  <c:v>0.39999538013586455</c:v>
                </c:pt>
                <c:pt idx="22" formatCode="0%">
                  <c:v>0.60000256475278824</c:v>
                </c:pt>
                <c:pt idx="23" formatCode="0%">
                  <c:v>0.59999645260460233</c:v>
                </c:pt>
                <c:pt idx="24" formatCode="0%">
                  <c:v>0.60000430443787967</c:v>
                </c:pt>
                <c:pt idx="25" formatCode="0%">
                  <c:v>0.6000027734629001</c:v>
                </c:pt>
                <c:pt idx="26" formatCode="0%">
                  <c:v>0.59999548312165518</c:v>
                </c:pt>
                <c:pt idx="27" formatCode="0%">
                  <c:v>0.59999949484761128</c:v>
                </c:pt>
                <c:pt idx="28" formatCode="0%">
                  <c:v>0.39999538906971621</c:v>
                </c:pt>
                <c:pt idx="29" formatCode="0%">
                  <c:v>0.40000108834802089</c:v>
                </c:pt>
                <c:pt idx="30" formatCode="0%">
                  <c:v>0.20000091781838039</c:v>
                </c:pt>
                <c:pt idx="31" formatCode="0%">
                  <c:v>0.20000294062957835</c:v>
                </c:pt>
                <c:pt idx="32" formatCode="0%">
                  <c:v>0.1999993857543399</c:v>
                </c:pt>
                <c:pt idx="33" formatCode="0%">
                  <c:v>0.20000273106785715</c:v>
                </c:pt>
                <c:pt idx="34" formatCode="0%">
                  <c:v>0.19999903381483436</c:v>
                </c:pt>
                <c:pt idx="35" formatCode="0%">
                  <c:v>0.19999878535611965</c:v>
                </c:pt>
                <c:pt idx="36" formatCode="0%">
                  <c:v>0.39999757810532421</c:v>
                </c:pt>
                <c:pt idx="37" formatCode="0%">
                  <c:v>0.40000359422491882</c:v>
                </c:pt>
                <c:pt idx="38" formatCode="0%">
                  <c:v>0.39999716291849924</c:v>
                </c:pt>
                <c:pt idx="39" formatCode="0%">
                  <c:v>0.39999829061403214</c:v>
                </c:pt>
                <c:pt idx="40" formatCode="0%">
                  <c:v>0.3999992070461722</c:v>
                </c:pt>
                <c:pt idx="41" formatCode="0%">
                  <c:v>0.40000484162589595</c:v>
                </c:pt>
                <c:pt idx="42" formatCode="0%">
                  <c:v>0.40000268080246698</c:v>
                </c:pt>
                <c:pt idx="43" formatCode="0%">
                  <c:v>0.39999609726902979</c:v>
                </c:pt>
                <c:pt idx="44" formatCode="0%">
                  <c:v>0.6000026643523716</c:v>
                </c:pt>
                <c:pt idx="45" formatCode="0%">
                  <c:v>0.59999935654373759</c:v>
                </c:pt>
                <c:pt idx="46" formatCode="0%">
                  <c:v>0.39999751487179735</c:v>
                </c:pt>
                <c:pt idx="47" formatCode="0%">
                  <c:v>0.39999636367511088</c:v>
                </c:pt>
                <c:pt idx="48" formatCode="0%">
                  <c:v>0.60000251270785221</c:v>
                </c:pt>
                <c:pt idx="49" formatCode="0%">
                  <c:v>0.60000248792185684</c:v>
                </c:pt>
                <c:pt idx="50" formatCode="0%">
                  <c:v>0.59999548249602408</c:v>
                </c:pt>
                <c:pt idx="51" formatCode="0%">
                  <c:v>0.59999889674013251</c:v>
                </c:pt>
                <c:pt idx="52" formatCode="0%">
                  <c:v>0.39999773647972647</c:v>
                </c:pt>
                <c:pt idx="53" formatCode="0%">
                  <c:v>0.39999937964497684</c:v>
                </c:pt>
                <c:pt idx="54" formatCode="0%">
                  <c:v>0.39999821377738815</c:v>
                </c:pt>
                <c:pt idx="55" formatCode="0%">
                  <c:v>0.3999978336705724</c:v>
                </c:pt>
                <c:pt idx="56" formatCode="0%">
                  <c:v>0.39999768323637008</c:v>
                </c:pt>
                <c:pt idx="57" formatCode="0%">
                  <c:v>0.3999955866333999</c:v>
                </c:pt>
                <c:pt idx="58" formatCode="0%">
                  <c:v>0.40000320208837459</c:v>
                </c:pt>
                <c:pt idx="59" formatCode="0%">
                  <c:v>0.4000014089416471</c:v>
                </c:pt>
                <c:pt idx="60" formatCode="0%">
                  <c:v>0.40000194510268977</c:v>
                </c:pt>
                <c:pt idx="61" formatCode="0%">
                  <c:v>0.40000420717201551</c:v>
                </c:pt>
                <c:pt idx="62" formatCode="0%">
                  <c:v>0.39999955016447408</c:v>
                </c:pt>
                <c:pt idx="63" formatCode="0%">
                  <c:v>0.39999644897576125</c:v>
                </c:pt>
                <c:pt idx="64" formatCode="0%">
                  <c:v>0.19999843029919603</c:v>
                </c:pt>
                <c:pt idx="65" formatCode="0%">
                  <c:v>0.19999793162776311</c:v>
                </c:pt>
                <c:pt idx="66" formatCode="0%">
                  <c:v>0.20000396583618288</c:v>
                </c:pt>
                <c:pt idx="67" formatCode="0%">
                  <c:v>0.19999582604343796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8D-4D89-AE94-99D18A70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842512"/>
        <c:axId val="1504786624"/>
        <c:extLst>
          <c:ext xmlns:c15="http://schemas.microsoft.com/office/drawing/2012/chart" uri="{02D57815-91ED-43cb-92C2-25804820EDAC}">
            <c15:filteredLineSeries>
              <c15:ser>
                <c:idx val="8"/>
                <c:order val="6"/>
                <c:tx>
                  <c:strRef>
                    <c:extLst>
                      <c:ext uri="{02D57815-91ED-43cb-92C2-25804820EDAC}">
                        <c15:formulaRef>
                          <c15:sqref>'Data1956-2026UEFAcountries'!$AG$3</c15:sqref>
                        </c15:formulaRef>
                      </c:ext>
                    </c:extLst>
                    <c:strCache>
                      <c:ptCount val="1"/>
                      <c:pt idx="0">
                        <c:v>Portugal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'Data1956-2026UEFAcountries'!$A$4:$A$70</c15:sqref>
                        </c15:formulaRef>
                      </c:ext>
                    </c:extLst>
                    <c:numCache>
                      <c:formatCode>General</c:formatCode>
                      <c:ptCount val="67"/>
                      <c:pt idx="0">
                        <c:v>1956</c:v>
                      </c:pt>
                      <c:pt idx="1">
                        <c:v>1957</c:v>
                      </c:pt>
                      <c:pt idx="2">
                        <c:v>1958</c:v>
                      </c:pt>
                      <c:pt idx="3">
                        <c:v>1959</c:v>
                      </c:pt>
                      <c:pt idx="4">
                        <c:v>1960</c:v>
                      </c:pt>
                      <c:pt idx="5">
                        <c:v>1961</c:v>
                      </c:pt>
                      <c:pt idx="6">
                        <c:v>1962</c:v>
                      </c:pt>
                      <c:pt idx="7">
                        <c:v>1963</c:v>
                      </c:pt>
                      <c:pt idx="8">
                        <c:v>1964</c:v>
                      </c:pt>
                      <c:pt idx="9">
                        <c:v>1965</c:v>
                      </c:pt>
                      <c:pt idx="10">
                        <c:v>1966</c:v>
                      </c:pt>
                      <c:pt idx="11">
                        <c:v>1967</c:v>
                      </c:pt>
                      <c:pt idx="12">
                        <c:v>1968</c:v>
                      </c:pt>
                      <c:pt idx="13">
                        <c:v>1969</c:v>
                      </c:pt>
                      <c:pt idx="14">
                        <c:v>1970</c:v>
                      </c:pt>
                      <c:pt idx="15">
                        <c:v>1971</c:v>
                      </c:pt>
                      <c:pt idx="16">
                        <c:v>1972</c:v>
                      </c:pt>
                      <c:pt idx="17">
                        <c:v>1973</c:v>
                      </c:pt>
                      <c:pt idx="18">
                        <c:v>1974</c:v>
                      </c:pt>
                      <c:pt idx="19">
                        <c:v>1975</c:v>
                      </c:pt>
                      <c:pt idx="20">
                        <c:v>1976</c:v>
                      </c:pt>
                      <c:pt idx="21">
                        <c:v>1977</c:v>
                      </c:pt>
                      <c:pt idx="22">
                        <c:v>1978</c:v>
                      </c:pt>
                      <c:pt idx="23">
                        <c:v>1979</c:v>
                      </c:pt>
                      <c:pt idx="24">
                        <c:v>1980</c:v>
                      </c:pt>
                      <c:pt idx="25">
                        <c:v>1981</c:v>
                      </c:pt>
                      <c:pt idx="26">
                        <c:v>1982</c:v>
                      </c:pt>
                      <c:pt idx="27">
                        <c:v>1983</c:v>
                      </c:pt>
                      <c:pt idx="28">
                        <c:v>1984</c:v>
                      </c:pt>
                      <c:pt idx="29">
                        <c:v>1985</c:v>
                      </c:pt>
                      <c:pt idx="30">
                        <c:v>1986</c:v>
                      </c:pt>
                      <c:pt idx="31">
                        <c:v>1987</c:v>
                      </c:pt>
                      <c:pt idx="32">
                        <c:v>1988</c:v>
                      </c:pt>
                      <c:pt idx="33">
                        <c:v>1989</c:v>
                      </c:pt>
                      <c:pt idx="34">
                        <c:v>1990</c:v>
                      </c:pt>
                      <c:pt idx="35">
                        <c:v>1991</c:v>
                      </c:pt>
                      <c:pt idx="36">
                        <c:v>1992</c:v>
                      </c:pt>
                      <c:pt idx="37">
                        <c:v>1993</c:v>
                      </c:pt>
                      <c:pt idx="38">
                        <c:v>1994</c:v>
                      </c:pt>
                      <c:pt idx="39">
                        <c:v>1995</c:v>
                      </c:pt>
                      <c:pt idx="40">
                        <c:v>1996</c:v>
                      </c:pt>
                      <c:pt idx="41">
                        <c:v>1997</c:v>
                      </c:pt>
                      <c:pt idx="42">
                        <c:v>1998</c:v>
                      </c:pt>
                      <c:pt idx="43">
                        <c:v>1999</c:v>
                      </c:pt>
                      <c:pt idx="44">
                        <c:v>2000</c:v>
                      </c:pt>
                      <c:pt idx="45">
                        <c:v>2001</c:v>
                      </c:pt>
                      <c:pt idx="46">
                        <c:v>2002</c:v>
                      </c:pt>
                      <c:pt idx="47">
                        <c:v>2003</c:v>
                      </c:pt>
                      <c:pt idx="48">
                        <c:v>2004</c:v>
                      </c:pt>
                      <c:pt idx="49">
                        <c:v>2005</c:v>
                      </c:pt>
                      <c:pt idx="50">
                        <c:v>2006</c:v>
                      </c:pt>
                      <c:pt idx="51">
                        <c:v>2007</c:v>
                      </c:pt>
                      <c:pt idx="52">
                        <c:v>2008</c:v>
                      </c:pt>
                      <c:pt idx="53">
                        <c:v>2009</c:v>
                      </c:pt>
                      <c:pt idx="54">
                        <c:v>2010</c:v>
                      </c:pt>
                      <c:pt idx="55">
                        <c:v>2011</c:v>
                      </c:pt>
                      <c:pt idx="56">
                        <c:v>2012</c:v>
                      </c:pt>
                      <c:pt idx="57">
                        <c:v>2013</c:v>
                      </c:pt>
                      <c:pt idx="58">
                        <c:v>2014</c:v>
                      </c:pt>
                      <c:pt idx="59">
                        <c:v>2015</c:v>
                      </c:pt>
                      <c:pt idx="60">
                        <c:v>2016</c:v>
                      </c:pt>
                      <c:pt idx="61">
                        <c:v>2017</c:v>
                      </c:pt>
                      <c:pt idx="62">
                        <c:v>2018</c:v>
                      </c:pt>
                      <c:pt idx="63">
                        <c:v>2019</c:v>
                      </c:pt>
                      <c:pt idx="64">
                        <c:v>2020</c:v>
                      </c:pt>
                      <c:pt idx="65">
                        <c:v>2021</c:v>
                      </c:pt>
                      <c:pt idx="66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'Data1956-2026UEFAcountries'!$AG$4:$AG$71</c15:sqref>
                        </c15:formulaRef>
                      </c:ext>
                    </c:extLst>
                    <c:numCache>
                      <c:formatCode>General</c:formatCode>
                      <c:ptCount val="68"/>
                      <c:pt idx="10" formatCode="0%">
                        <c:v>0.20000428085020855</c:v>
                      </c:pt>
                      <c:pt idx="11" formatCode="0%">
                        <c:v>0.19999595490257352</c:v>
                      </c:pt>
                      <c:pt idx="12" formatCode="0%">
                        <c:v>0.20000372893509408</c:v>
                      </c:pt>
                      <c:pt idx="13" formatCode="0%">
                        <c:v>0.19999900820810257</c:v>
                      </c:pt>
                      <c:pt idx="14" formatCode="0%">
                        <c:v>0.20000176318915891</c:v>
                      </c:pt>
                      <c:pt idx="15" formatCode="0%">
                        <c:v>0.19999538613779472</c:v>
                      </c:pt>
                      <c:pt idx="16" formatCode="0%">
                        <c:v>0.20000029023461535</c:v>
                      </c:pt>
                      <c:pt idx="17" formatCode="0%">
                        <c:v>0.19999668208992472</c:v>
                      </c:pt>
                      <c:pt idx="18" formatCode="0%">
                        <c:v>0.19999857307734792</c:v>
                      </c:pt>
                      <c:pt idx="19" formatCode="0%">
                        <c:v>0.19999594331591961</c:v>
                      </c:pt>
                      <c:pt idx="20" formatCode="0%">
                        <c:v>8.5484345922312134E-7</c:v>
                      </c:pt>
                      <c:pt idx="21" formatCode="0%">
                        <c:v>8.1245245905394284E-7</c:v>
                      </c:pt>
                      <c:pt idx="22" formatCode="0%">
                        <c:v>-3.5187112391776686E-6</c:v>
                      </c:pt>
                      <c:pt idx="23" formatCode="0%">
                        <c:v>4.9777411956910555E-6</c:v>
                      </c:pt>
                      <c:pt idx="24" formatCode="0%">
                        <c:v>-1.8943676609153316E-6</c:v>
                      </c:pt>
                      <c:pt idx="25" formatCode="0%">
                        <c:v>-4.98587231723148E-6</c:v>
                      </c:pt>
                      <c:pt idx="26" formatCode="0%">
                        <c:v>-4.2486196568848466E-6</c:v>
                      </c:pt>
                      <c:pt idx="27" formatCode="0%">
                        <c:v>-3.6747959366737258E-6</c:v>
                      </c:pt>
                      <c:pt idx="28" formatCode="0%">
                        <c:v>0.19999744613715031</c:v>
                      </c:pt>
                      <c:pt idx="29" formatCode="0%">
                        <c:v>0.19999827722173058</c:v>
                      </c:pt>
                      <c:pt idx="30" formatCode="0%">
                        <c:v>0.20000076901639305</c:v>
                      </c:pt>
                      <c:pt idx="31" formatCode="0%">
                        <c:v>0.19999545251478601</c:v>
                      </c:pt>
                      <c:pt idx="32" formatCode="0%">
                        <c:v>0.20000357180897807</c:v>
                      </c:pt>
                      <c:pt idx="33" formatCode="0%">
                        <c:v>0.20000379313077249</c:v>
                      </c:pt>
                      <c:pt idx="34" formatCode="0%">
                        <c:v>0.19999933417585075</c:v>
                      </c:pt>
                      <c:pt idx="35" formatCode="0%">
                        <c:v>0.20000430305933234</c:v>
                      </c:pt>
                      <c:pt idx="36" formatCode="0%">
                        <c:v>0.20000303793352203</c:v>
                      </c:pt>
                      <c:pt idx="37" formatCode="0%">
                        <c:v>0.19999632186457772</c:v>
                      </c:pt>
                      <c:pt idx="38" formatCode="0%">
                        <c:v>-1.8404621160808055E-6</c:v>
                      </c:pt>
                      <c:pt idx="39" formatCode="0%">
                        <c:v>4.5134422824052332E-7</c:v>
                      </c:pt>
                      <c:pt idx="40" formatCode="0%">
                        <c:v>-3.5530269274597192E-6</c:v>
                      </c:pt>
                      <c:pt idx="41" formatCode="0%">
                        <c:v>-3.5121301226328738E-6</c:v>
                      </c:pt>
                      <c:pt idx="42" formatCode="0%">
                        <c:v>-2.6832106767227247E-6</c:v>
                      </c:pt>
                      <c:pt idx="43" formatCode="0%">
                        <c:v>-4.7273037647841875E-6</c:v>
                      </c:pt>
                      <c:pt idx="44" formatCode="0%">
                        <c:v>0.19999652607832402</c:v>
                      </c:pt>
                      <c:pt idx="45" formatCode="0%">
                        <c:v>0.1999960030773914</c:v>
                      </c:pt>
                      <c:pt idx="46" formatCode="0%">
                        <c:v>0.20000178717528486</c:v>
                      </c:pt>
                      <c:pt idx="47" formatCode="0%">
                        <c:v>0.20000136317447839</c:v>
                      </c:pt>
                      <c:pt idx="48" formatCode="0%">
                        <c:v>0.39999967537763259</c:v>
                      </c:pt>
                      <c:pt idx="49" formatCode="0%">
                        <c:v>0.40000081817497724</c:v>
                      </c:pt>
                      <c:pt idx="50" formatCode="0%">
                        <c:v>0.5999960535387141</c:v>
                      </c:pt>
                      <c:pt idx="51" formatCode="0%">
                        <c:v>0.59999569317133827</c:v>
                      </c:pt>
                      <c:pt idx="52" formatCode="0%">
                        <c:v>0.59999631255735197</c:v>
                      </c:pt>
                      <c:pt idx="53" formatCode="0%">
                        <c:v>0.59999621143786674</c:v>
                      </c:pt>
                      <c:pt idx="54" formatCode="0%">
                        <c:v>0.40000288110054777</c:v>
                      </c:pt>
                      <c:pt idx="55" formatCode="0%">
                        <c:v>0.4000034022955965</c:v>
                      </c:pt>
                      <c:pt idx="56" formatCode="0%">
                        <c:v>0.60000199423927392</c:v>
                      </c:pt>
                      <c:pt idx="57" formatCode="0%">
                        <c:v>0.60000245715389366</c:v>
                      </c:pt>
                      <c:pt idx="58" formatCode="0%">
                        <c:v>0.40000318739095875</c:v>
                      </c:pt>
                      <c:pt idx="59" formatCode="0%">
                        <c:v>0.40000455232478371</c:v>
                      </c:pt>
                      <c:pt idx="60" formatCode="0%">
                        <c:v>0.39999513434415884</c:v>
                      </c:pt>
                      <c:pt idx="61" formatCode="0%">
                        <c:v>0.39999761851191884</c:v>
                      </c:pt>
                      <c:pt idx="62" formatCode="0%">
                        <c:v>0.39999658062141241</c:v>
                      </c:pt>
                      <c:pt idx="63" formatCode="0%">
                        <c:v>0.39999888773306475</c:v>
                      </c:pt>
                      <c:pt idx="64" formatCode="0%">
                        <c:v>0.39999767182967039</c:v>
                      </c:pt>
                      <c:pt idx="65" formatCode="0%">
                        <c:v>0.40000447066027961</c:v>
                      </c:pt>
                      <c:pt idx="66" formatCode="0%">
                        <c:v>0.20000334687309379</c:v>
                      </c:pt>
                      <c:pt idx="67" formatCode="0%">
                        <c:v>0.19999511593515676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DC8D-4D89-AE94-99D18A709DD9}"/>
                  </c:ext>
                </c:extLst>
              </c15:ser>
            </c15:filteredLineSeries>
            <c15:filteredLineSeries>
              <c15:ser>
                <c:idx val="1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'Data1956-2026UEFAcountries'!$AM$3</c15:sqref>
                        </c15:formulaRef>
                      </c:ext>
                    </c:extLst>
                    <c:strCache>
                      <c:ptCount val="1"/>
                      <c:pt idx="0">
                        <c:v>Belgium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'Data1956-2026UEFAcountries'!$A$4:$A$70</c15:sqref>
                        </c15:formulaRef>
                      </c:ext>
                    </c:extLst>
                    <c:numCache>
                      <c:formatCode>General</c:formatCode>
                      <c:ptCount val="67"/>
                      <c:pt idx="0">
                        <c:v>1956</c:v>
                      </c:pt>
                      <c:pt idx="1">
                        <c:v>1957</c:v>
                      </c:pt>
                      <c:pt idx="2">
                        <c:v>1958</c:v>
                      </c:pt>
                      <c:pt idx="3">
                        <c:v>1959</c:v>
                      </c:pt>
                      <c:pt idx="4">
                        <c:v>1960</c:v>
                      </c:pt>
                      <c:pt idx="5">
                        <c:v>1961</c:v>
                      </c:pt>
                      <c:pt idx="6">
                        <c:v>1962</c:v>
                      </c:pt>
                      <c:pt idx="7">
                        <c:v>1963</c:v>
                      </c:pt>
                      <c:pt idx="8">
                        <c:v>1964</c:v>
                      </c:pt>
                      <c:pt idx="9">
                        <c:v>1965</c:v>
                      </c:pt>
                      <c:pt idx="10">
                        <c:v>1966</c:v>
                      </c:pt>
                      <c:pt idx="11">
                        <c:v>1967</c:v>
                      </c:pt>
                      <c:pt idx="12">
                        <c:v>1968</c:v>
                      </c:pt>
                      <c:pt idx="13">
                        <c:v>1969</c:v>
                      </c:pt>
                      <c:pt idx="14">
                        <c:v>1970</c:v>
                      </c:pt>
                      <c:pt idx="15">
                        <c:v>1971</c:v>
                      </c:pt>
                      <c:pt idx="16">
                        <c:v>1972</c:v>
                      </c:pt>
                      <c:pt idx="17">
                        <c:v>1973</c:v>
                      </c:pt>
                      <c:pt idx="18">
                        <c:v>1974</c:v>
                      </c:pt>
                      <c:pt idx="19">
                        <c:v>1975</c:v>
                      </c:pt>
                      <c:pt idx="20">
                        <c:v>1976</c:v>
                      </c:pt>
                      <c:pt idx="21">
                        <c:v>1977</c:v>
                      </c:pt>
                      <c:pt idx="22">
                        <c:v>1978</c:v>
                      </c:pt>
                      <c:pt idx="23">
                        <c:v>1979</c:v>
                      </c:pt>
                      <c:pt idx="24">
                        <c:v>1980</c:v>
                      </c:pt>
                      <c:pt idx="25">
                        <c:v>1981</c:v>
                      </c:pt>
                      <c:pt idx="26">
                        <c:v>1982</c:v>
                      </c:pt>
                      <c:pt idx="27">
                        <c:v>1983</c:v>
                      </c:pt>
                      <c:pt idx="28">
                        <c:v>1984</c:v>
                      </c:pt>
                      <c:pt idx="29">
                        <c:v>1985</c:v>
                      </c:pt>
                      <c:pt idx="30">
                        <c:v>1986</c:v>
                      </c:pt>
                      <c:pt idx="31">
                        <c:v>1987</c:v>
                      </c:pt>
                      <c:pt idx="32">
                        <c:v>1988</c:v>
                      </c:pt>
                      <c:pt idx="33">
                        <c:v>1989</c:v>
                      </c:pt>
                      <c:pt idx="34">
                        <c:v>1990</c:v>
                      </c:pt>
                      <c:pt idx="35">
                        <c:v>1991</c:v>
                      </c:pt>
                      <c:pt idx="36">
                        <c:v>1992</c:v>
                      </c:pt>
                      <c:pt idx="37">
                        <c:v>1993</c:v>
                      </c:pt>
                      <c:pt idx="38">
                        <c:v>1994</c:v>
                      </c:pt>
                      <c:pt idx="39">
                        <c:v>1995</c:v>
                      </c:pt>
                      <c:pt idx="40">
                        <c:v>1996</c:v>
                      </c:pt>
                      <c:pt idx="41">
                        <c:v>1997</c:v>
                      </c:pt>
                      <c:pt idx="42">
                        <c:v>1998</c:v>
                      </c:pt>
                      <c:pt idx="43">
                        <c:v>1999</c:v>
                      </c:pt>
                      <c:pt idx="44">
                        <c:v>2000</c:v>
                      </c:pt>
                      <c:pt idx="45">
                        <c:v>2001</c:v>
                      </c:pt>
                      <c:pt idx="46">
                        <c:v>2002</c:v>
                      </c:pt>
                      <c:pt idx="47">
                        <c:v>2003</c:v>
                      </c:pt>
                      <c:pt idx="48">
                        <c:v>2004</c:v>
                      </c:pt>
                      <c:pt idx="49">
                        <c:v>2005</c:v>
                      </c:pt>
                      <c:pt idx="50">
                        <c:v>2006</c:v>
                      </c:pt>
                      <c:pt idx="51">
                        <c:v>2007</c:v>
                      </c:pt>
                      <c:pt idx="52">
                        <c:v>2008</c:v>
                      </c:pt>
                      <c:pt idx="53">
                        <c:v>2009</c:v>
                      </c:pt>
                      <c:pt idx="54">
                        <c:v>2010</c:v>
                      </c:pt>
                      <c:pt idx="55">
                        <c:v>2011</c:v>
                      </c:pt>
                      <c:pt idx="56">
                        <c:v>2012</c:v>
                      </c:pt>
                      <c:pt idx="57">
                        <c:v>2013</c:v>
                      </c:pt>
                      <c:pt idx="58">
                        <c:v>2014</c:v>
                      </c:pt>
                      <c:pt idx="59">
                        <c:v>2015</c:v>
                      </c:pt>
                      <c:pt idx="60">
                        <c:v>2016</c:v>
                      </c:pt>
                      <c:pt idx="61">
                        <c:v>2017</c:v>
                      </c:pt>
                      <c:pt idx="62">
                        <c:v>2018</c:v>
                      </c:pt>
                      <c:pt idx="63">
                        <c:v>2019</c:v>
                      </c:pt>
                      <c:pt idx="64">
                        <c:v>2020</c:v>
                      </c:pt>
                      <c:pt idx="65">
                        <c:v>2021</c:v>
                      </c:pt>
                      <c:pt idx="6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'Data1956-2026UEFAcountries'!$AM$4:$AM$71</c15:sqref>
                        </c15:formulaRef>
                      </c:ext>
                    </c:extLst>
                    <c:numCache>
                      <c:formatCode>General</c:formatCode>
                      <c:ptCount val="68"/>
                      <c:pt idx="10" formatCode="0%">
                        <c:v>-2.6467764645940729E-6</c:v>
                      </c:pt>
                      <c:pt idx="11" formatCode="0%">
                        <c:v>-2.647493916553384E-6</c:v>
                      </c:pt>
                      <c:pt idx="12" formatCode="0%">
                        <c:v>-2.9227642704052815E-6</c:v>
                      </c:pt>
                      <c:pt idx="13" formatCode="0%">
                        <c:v>2.270821213206602E-6</c:v>
                      </c:pt>
                      <c:pt idx="14" formatCode="0%">
                        <c:v>3.4162879603909847E-6</c:v>
                      </c:pt>
                      <c:pt idx="15" formatCode="0%">
                        <c:v>2.155672237922437E-6</c:v>
                      </c:pt>
                      <c:pt idx="16" formatCode="0%">
                        <c:v>0.19999859087795241</c:v>
                      </c:pt>
                      <c:pt idx="17" formatCode="0%">
                        <c:v>0.20000267050357418</c:v>
                      </c:pt>
                      <c:pt idx="18" formatCode="0%">
                        <c:v>0.19999741251141179</c:v>
                      </c:pt>
                      <c:pt idx="19" formatCode="0%">
                        <c:v>0.19999613871894134</c:v>
                      </c:pt>
                      <c:pt idx="20" formatCode="0%">
                        <c:v>0.19999805072729171</c:v>
                      </c:pt>
                      <c:pt idx="21" formatCode="0%">
                        <c:v>0.19999972282417067</c:v>
                      </c:pt>
                      <c:pt idx="22" formatCode="0%">
                        <c:v>0.19999584570512718</c:v>
                      </c:pt>
                      <c:pt idx="23" formatCode="0%">
                        <c:v>0.20000219039337969</c:v>
                      </c:pt>
                      <c:pt idx="24" formatCode="0%">
                        <c:v>0.39999852606027159</c:v>
                      </c:pt>
                      <c:pt idx="25" formatCode="0%">
                        <c:v>0.39999746648361029</c:v>
                      </c:pt>
                      <c:pt idx="26" formatCode="0%">
                        <c:v>0.19999980579319029</c:v>
                      </c:pt>
                      <c:pt idx="27" formatCode="0%">
                        <c:v>0.20000461917685439</c:v>
                      </c:pt>
                      <c:pt idx="28" formatCode="0%">
                        <c:v>0.19999972350158654</c:v>
                      </c:pt>
                      <c:pt idx="29" formatCode="0%">
                        <c:v>0.20000283847149278</c:v>
                      </c:pt>
                      <c:pt idx="30" formatCode="0%">
                        <c:v>0.40000404087589803</c:v>
                      </c:pt>
                      <c:pt idx="31" formatCode="0%">
                        <c:v>0.40000265265239215</c:v>
                      </c:pt>
                      <c:pt idx="32" formatCode="0%">
                        <c:v>0.39999568153374782</c:v>
                      </c:pt>
                      <c:pt idx="33" formatCode="0%">
                        <c:v>0.39999501170193119</c:v>
                      </c:pt>
                      <c:pt idx="34" formatCode="0%">
                        <c:v>0.20000397239992143</c:v>
                      </c:pt>
                      <c:pt idx="35" formatCode="0%">
                        <c:v>0.20000436642666014</c:v>
                      </c:pt>
                      <c:pt idx="36" formatCode="0%">
                        <c:v>0.1999996795920726</c:v>
                      </c:pt>
                      <c:pt idx="37" formatCode="0%">
                        <c:v>0.20000038767472725</c:v>
                      </c:pt>
                      <c:pt idx="38" formatCode="0%">
                        <c:v>0.20000448837754292</c:v>
                      </c:pt>
                      <c:pt idx="39" formatCode="0%">
                        <c:v>0.19999526165610354</c:v>
                      </c:pt>
                      <c:pt idx="40" formatCode="0%">
                        <c:v>-3.0046425623793128E-6</c:v>
                      </c:pt>
                      <c:pt idx="41" formatCode="0%">
                        <c:v>-2.6837152648829189E-6</c:v>
                      </c:pt>
                      <c:pt idx="42" formatCode="0%">
                        <c:v>-4.8535277939320061E-6</c:v>
                      </c:pt>
                      <c:pt idx="43" formatCode="0%">
                        <c:v>4.8036984114285475E-6</c:v>
                      </c:pt>
                      <c:pt idx="44" formatCode="0%">
                        <c:v>4.9723007018142027E-7</c:v>
                      </c:pt>
                      <c:pt idx="45" formatCode="0%">
                        <c:v>-4.0036026033726982E-6</c:v>
                      </c:pt>
                      <c:pt idx="46" formatCode="0%">
                        <c:v>1.3212099242486386E-6</c:v>
                      </c:pt>
                      <c:pt idx="47" formatCode="0%">
                        <c:v>2.0571958322058592E-6</c:v>
                      </c:pt>
                      <c:pt idx="48" formatCode="0%">
                        <c:v>-5.2567910392409379E-7</c:v>
                      </c:pt>
                      <c:pt idx="49" formatCode="0%">
                        <c:v>1.4041976150859482E-6</c:v>
                      </c:pt>
                      <c:pt idx="50" formatCode="0%">
                        <c:v>2.15369462580403E-6</c:v>
                      </c:pt>
                      <c:pt idx="51" formatCode="0%">
                        <c:v>3.5234060327257335E-6</c:v>
                      </c:pt>
                      <c:pt idx="52" formatCode="0%">
                        <c:v>5.4526608487542654E-7</c:v>
                      </c:pt>
                      <c:pt idx="53" formatCode="0%">
                        <c:v>1.5953730333437867E-6</c:v>
                      </c:pt>
                      <c:pt idx="54" formatCode="0%">
                        <c:v>-1.4778154347541261E-6</c:v>
                      </c:pt>
                      <c:pt idx="55" formatCode="0%">
                        <c:v>-3.3236330100917666E-6</c:v>
                      </c:pt>
                      <c:pt idx="56" formatCode="0%">
                        <c:v>-1.5232971882638723E-7</c:v>
                      </c:pt>
                      <c:pt idx="57" formatCode="0%">
                        <c:v>-4.5160019954584187E-6</c:v>
                      </c:pt>
                      <c:pt idx="58" formatCode="0%">
                        <c:v>-4.5979296637662135E-6</c:v>
                      </c:pt>
                      <c:pt idx="59" formatCode="0%">
                        <c:v>1.0457255209004867E-6</c:v>
                      </c:pt>
                      <c:pt idx="60" formatCode="0%">
                        <c:v>3.4830673448915249E-6</c:v>
                      </c:pt>
                      <c:pt idx="61" formatCode="0%">
                        <c:v>-4.7829094923925952E-7</c:v>
                      </c:pt>
                      <c:pt idx="62" formatCode="0%">
                        <c:v>0.2000044852807876</c:v>
                      </c:pt>
                      <c:pt idx="63" formatCode="0%">
                        <c:v>0.19999758292394934</c:v>
                      </c:pt>
                      <c:pt idx="64" formatCode="0%">
                        <c:v>0.20000464791027237</c:v>
                      </c:pt>
                      <c:pt idx="65" formatCode="0%">
                        <c:v>0.20000108029201502</c:v>
                      </c:pt>
                      <c:pt idx="66" formatCode="0%">
                        <c:v>0.19999703772554858</c:v>
                      </c:pt>
                      <c:pt idx="67" formatCode="0%">
                        <c:v>0.20000217562427677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CEE-47B2-8EBA-63E669E0AA73}"/>
                  </c:ext>
                </c:extLst>
              </c15:ser>
            </c15:filteredLineSeries>
          </c:ext>
        </c:extLst>
      </c:lineChart>
      <c:catAx>
        <c:axId val="29784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478662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504786624"/>
        <c:scaling>
          <c:orientation val="minMax"/>
          <c:max val="0.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842512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8959261181177567"/>
          <c:y val="0.10509570302216398"/>
          <c:w val="0.81040738818822433"/>
          <c:h val="9.2322189919099809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4.png"/><Relationship Id="rId26" Type="http://schemas.openxmlformats.org/officeDocument/2006/relationships/image" Target="../media/image30.png"/><Relationship Id="rId3" Type="http://schemas.openxmlformats.org/officeDocument/2006/relationships/image" Target="../media/image9.png"/><Relationship Id="rId21" Type="http://schemas.openxmlformats.org/officeDocument/2006/relationships/hyperlink" Target="https://en.wikipedia.org/wiki/Hungary" TargetMode="External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29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3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8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6.png"/><Relationship Id="rId19" Type="http://schemas.openxmlformats.org/officeDocument/2006/relationships/hyperlink" Target="https://en.wikipedia.org/wiki/Socialist_Federal_Republic_of_Yugoslavia" TargetMode="External"/><Relationship Id="rId31" Type="http://schemas.openxmlformats.org/officeDocument/2006/relationships/image" Target="../media/image35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hyperlink" Target="https://en.wikipedia.org/wiki/England" TargetMode="External"/><Relationship Id="rId26" Type="http://schemas.openxmlformats.org/officeDocument/2006/relationships/hyperlink" Target="https://en.wikipedia.org/wiki/Socialist_Federal_Republic_of_Yugoslavia" TargetMode="External"/><Relationship Id="rId21" Type="http://schemas.openxmlformats.org/officeDocument/2006/relationships/image" Target="../media/image23.png"/><Relationship Id="rId34" Type="http://schemas.openxmlformats.org/officeDocument/2006/relationships/hyperlink" Target="https://en.wikipedia.org/wiki/Turkey" TargetMode="External"/><Relationship Id="rId7" Type="http://schemas.openxmlformats.org/officeDocument/2006/relationships/hyperlink" Target="https://en.wikipedia.org/wiki/Belgium" TargetMode="External"/><Relationship Id="rId12" Type="http://schemas.openxmlformats.org/officeDocument/2006/relationships/image" Target="../media/image22.png"/><Relationship Id="rId17" Type="http://schemas.openxmlformats.org/officeDocument/2006/relationships/image" Target="../media/image19.png"/><Relationship Id="rId25" Type="http://schemas.openxmlformats.org/officeDocument/2006/relationships/image" Target="../media/image13.png"/><Relationship Id="rId33" Type="http://schemas.openxmlformats.org/officeDocument/2006/relationships/hyperlink" Target="https://en.wikipedia.org/wiki/Germany" TargetMode="External"/><Relationship Id="rId2" Type="http://schemas.openxmlformats.org/officeDocument/2006/relationships/image" Target="../media/image7.png"/><Relationship Id="rId16" Type="http://schemas.openxmlformats.org/officeDocument/2006/relationships/hyperlink" Target="https://en.wikipedia.org/wiki/Netherlands" TargetMode="External"/><Relationship Id="rId20" Type="http://schemas.openxmlformats.org/officeDocument/2006/relationships/hyperlink" Target="https://en.wikipedia.org/wiki/Austria" TargetMode="External"/><Relationship Id="rId29" Type="http://schemas.openxmlformats.org/officeDocument/2006/relationships/hyperlink" Target="https://en.wikipedia.org/wiki/Greece" TargetMode="External"/><Relationship Id="rId1" Type="http://schemas.openxmlformats.org/officeDocument/2006/relationships/image" Target="../media/image10.png"/><Relationship Id="rId6" Type="http://schemas.openxmlformats.org/officeDocument/2006/relationships/image" Target="../media/image36.png"/><Relationship Id="rId11" Type="http://schemas.openxmlformats.org/officeDocument/2006/relationships/hyperlink" Target="https://en.wikipedia.org/wiki/Scotland" TargetMode="External"/><Relationship Id="rId24" Type="http://schemas.openxmlformats.org/officeDocument/2006/relationships/hyperlink" Target="https://en.wikipedia.org/wiki/Portugal" TargetMode="External"/><Relationship Id="rId32" Type="http://schemas.openxmlformats.org/officeDocument/2006/relationships/image" Target="../media/image17.png"/><Relationship Id="rId37" Type="http://schemas.openxmlformats.org/officeDocument/2006/relationships/image" Target="../media/image35.png"/><Relationship Id="rId5" Type="http://schemas.openxmlformats.org/officeDocument/2006/relationships/hyperlink" Target="https://en.wikipedia.org/wiki/Spain" TargetMode="External"/><Relationship Id="rId15" Type="http://schemas.openxmlformats.org/officeDocument/2006/relationships/image" Target="../media/image37.png"/><Relationship Id="rId23" Type="http://schemas.openxmlformats.org/officeDocument/2006/relationships/image" Target="../media/image12.png"/><Relationship Id="rId28" Type="http://schemas.openxmlformats.org/officeDocument/2006/relationships/image" Target="../media/image16.png"/><Relationship Id="rId36" Type="http://schemas.openxmlformats.org/officeDocument/2006/relationships/hyperlink" Target="https://en.wikipedia.org/wiki/Russia" TargetMode="External"/><Relationship Id="rId10" Type="http://schemas.openxmlformats.org/officeDocument/2006/relationships/image" Target="../media/image9.png"/><Relationship Id="rId19" Type="http://schemas.openxmlformats.org/officeDocument/2006/relationships/image" Target="../media/image14.png"/><Relationship Id="rId31" Type="http://schemas.openxmlformats.org/officeDocument/2006/relationships/image" Target="../media/image18.png"/><Relationship Id="rId4" Type="http://schemas.openxmlformats.org/officeDocument/2006/relationships/image" Target="../media/image8.png"/><Relationship Id="rId9" Type="http://schemas.openxmlformats.org/officeDocument/2006/relationships/hyperlink" Target="https://en.wikipedia.org/wiki/West_Germany" TargetMode="External"/><Relationship Id="rId14" Type="http://schemas.openxmlformats.org/officeDocument/2006/relationships/hyperlink" Target="https://en.wikipedia.org/wiki/Switzerland" TargetMode="External"/><Relationship Id="rId22" Type="http://schemas.openxmlformats.org/officeDocument/2006/relationships/hyperlink" Target="https://en.wikipedia.org/wiki/Italy" TargetMode="External"/><Relationship Id="rId27" Type="http://schemas.openxmlformats.org/officeDocument/2006/relationships/image" Target="../media/image15.png"/><Relationship Id="rId30" Type="http://schemas.openxmlformats.org/officeDocument/2006/relationships/image" Target="../media/image38.png"/><Relationship Id="rId35" Type="http://schemas.openxmlformats.org/officeDocument/2006/relationships/image" Target="../media/image34.png"/><Relationship Id="rId8" Type="http://schemas.openxmlformats.org/officeDocument/2006/relationships/image" Target="../media/image20.png"/><Relationship Id="rId3" Type="http://schemas.openxmlformats.org/officeDocument/2006/relationships/hyperlink" Target="https://en.wikipedia.org/wiki/France" TargetMode="Externa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png"/><Relationship Id="rId18" Type="http://schemas.openxmlformats.org/officeDocument/2006/relationships/hyperlink" Target="https://en.wikipedia.org/wiki/Sweden" TargetMode="External"/><Relationship Id="rId26" Type="http://schemas.openxmlformats.org/officeDocument/2006/relationships/hyperlink" Target="https://en.wikipedia.org/wiki/Germany" TargetMode="External"/><Relationship Id="rId39" Type="http://schemas.openxmlformats.org/officeDocument/2006/relationships/hyperlink" Target="https://en.wikipedia.org/wiki/Romania" TargetMode="External"/><Relationship Id="rId21" Type="http://schemas.openxmlformats.org/officeDocument/2006/relationships/image" Target="../media/image17.png"/><Relationship Id="rId34" Type="http://schemas.openxmlformats.org/officeDocument/2006/relationships/image" Target="../media/image36.png"/><Relationship Id="rId42" Type="http://schemas.openxmlformats.org/officeDocument/2006/relationships/image" Target="../media/image42.png"/><Relationship Id="rId47" Type="http://schemas.openxmlformats.org/officeDocument/2006/relationships/image" Target="../media/image26.png"/><Relationship Id="rId7" Type="http://schemas.openxmlformats.org/officeDocument/2006/relationships/image" Target="../media/image20.png"/><Relationship Id="rId2" Type="http://schemas.openxmlformats.org/officeDocument/2006/relationships/hyperlink" Target="https://en.wikipedia.org/wiki/England" TargetMode="External"/><Relationship Id="rId16" Type="http://schemas.openxmlformats.org/officeDocument/2006/relationships/hyperlink" Target="https://en.wikipedia.org/wiki/Socialist_Federal_Republic_of_Yugoslavia" TargetMode="External"/><Relationship Id="rId29" Type="http://schemas.openxmlformats.org/officeDocument/2006/relationships/hyperlink" Target="https://en.wikipedia.org/wiki/Russia" TargetMode="External"/><Relationship Id="rId1" Type="http://schemas.openxmlformats.org/officeDocument/2006/relationships/image" Target="../media/image14.png"/><Relationship Id="rId6" Type="http://schemas.openxmlformats.org/officeDocument/2006/relationships/hyperlink" Target="https://en.wikipedia.org/wiki/Netherlands" TargetMode="External"/><Relationship Id="rId11" Type="http://schemas.openxmlformats.org/officeDocument/2006/relationships/hyperlink" Target="https://en.wikipedia.org/wiki/Italy" TargetMode="External"/><Relationship Id="rId24" Type="http://schemas.openxmlformats.org/officeDocument/2006/relationships/image" Target="../media/image22.png"/><Relationship Id="rId32" Type="http://schemas.openxmlformats.org/officeDocument/2006/relationships/hyperlink" Target="https://en.wikipedia.org/wiki/Denmark" TargetMode="External"/><Relationship Id="rId37" Type="http://schemas.openxmlformats.org/officeDocument/2006/relationships/hyperlink" Target="https://en.wikipedia.org/wiki/Republic_of_Ireland" TargetMode="External"/><Relationship Id="rId40" Type="http://schemas.openxmlformats.org/officeDocument/2006/relationships/image" Target="../media/image41.png"/><Relationship Id="rId45" Type="http://schemas.openxmlformats.org/officeDocument/2006/relationships/image" Target="../media/image27.png"/><Relationship Id="rId5" Type="http://schemas.openxmlformats.org/officeDocument/2006/relationships/image" Target="../media/image19.png"/><Relationship Id="rId15" Type="http://schemas.openxmlformats.org/officeDocument/2006/relationships/image" Target="../media/image12.png"/><Relationship Id="rId23" Type="http://schemas.openxmlformats.org/officeDocument/2006/relationships/hyperlink" Target="https://en.wikipedia.org/wiki/Hungary" TargetMode="External"/><Relationship Id="rId28" Type="http://schemas.openxmlformats.org/officeDocument/2006/relationships/hyperlink" Target="https://en.wikipedia.org/wiki/Austria" TargetMode="External"/><Relationship Id="rId36" Type="http://schemas.openxmlformats.org/officeDocument/2006/relationships/hyperlink" Target="https://en.wikipedia.org/wiki/Turkey" TargetMode="External"/><Relationship Id="rId10" Type="http://schemas.openxmlformats.org/officeDocument/2006/relationships/image" Target="../media/image10.png"/><Relationship Id="rId19" Type="http://schemas.openxmlformats.org/officeDocument/2006/relationships/image" Target="../media/image11.png"/><Relationship Id="rId31" Type="http://schemas.openxmlformats.org/officeDocument/2006/relationships/image" Target="../media/image34.png"/><Relationship Id="rId44" Type="http://schemas.openxmlformats.org/officeDocument/2006/relationships/image" Target="../media/image37.png"/><Relationship Id="rId4" Type="http://schemas.openxmlformats.org/officeDocument/2006/relationships/hyperlink" Target="https://en.wikipedia.org/wiki/West_Germany" TargetMode="External"/><Relationship Id="rId9" Type="http://schemas.openxmlformats.org/officeDocument/2006/relationships/image" Target="../media/image8.png"/><Relationship Id="rId14" Type="http://schemas.openxmlformats.org/officeDocument/2006/relationships/hyperlink" Target="https://en.wikipedia.org/wiki/France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3.png"/><Relationship Id="rId30" Type="http://schemas.openxmlformats.org/officeDocument/2006/relationships/image" Target="../media/image35.png"/><Relationship Id="rId35" Type="http://schemas.openxmlformats.org/officeDocument/2006/relationships/image" Target="../media/image24.png"/><Relationship Id="rId43" Type="http://schemas.openxmlformats.org/officeDocument/2006/relationships/hyperlink" Target="https://en.wikipedia.org/wiki/Switzerland" TargetMode="External"/><Relationship Id="rId8" Type="http://schemas.openxmlformats.org/officeDocument/2006/relationships/hyperlink" Target="https://en.wikipedia.org/wiki/Belgium" TargetMode="External"/><Relationship Id="rId3" Type="http://schemas.openxmlformats.org/officeDocument/2006/relationships/image" Target="../media/image9.png"/><Relationship Id="rId12" Type="http://schemas.openxmlformats.org/officeDocument/2006/relationships/hyperlink" Target="https://en.wikipedia.org/wiki/Spain" TargetMode="External"/><Relationship Id="rId17" Type="http://schemas.openxmlformats.org/officeDocument/2006/relationships/image" Target="../media/image15.png"/><Relationship Id="rId25" Type="http://schemas.openxmlformats.org/officeDocument/2006/relationships/hyperlink" Target="https://en.wikipedia.org/wiki/Scotland" TargetMode="External"/><Relationship Id="rId33" Type="http://schemas.openxmlformats.org/officeDocument/2006/relationships/image" Target="../media/image39.png"/><Relationship Id="rId38" Type="http://schemas.openxmlformats.org/officeDocument/2006/relationships/image" Target="../media/image40.png"/><Relationship Id="rId46" Type="http://schemas.openxmlformats.org/officeDocument/2006/relationships/image" Target="../media/image25.png"/><Relationship Id="rId20" Type="http://schemas.openxmlformats.org/officeDocument/2006/relationships/hyperlink" Target="https://en.wikipedia.org/wiki/Portugal" TargetMode="External"/><Relationship Id="rId41" Type="http://schemas.openxmlformats.org/officeDocument/2006/relationships/hyperlink" Target="https://en.wikipedia.org/wiki/Poland" TargetMode="Externa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wikipedia.org/wiki/Belgium" TargetMode="External"/><Relationship Id="rId18" Type="http://schemas.openxmlformats.org/officeDocument/2006/relationships/hyperlink" Target="https://en.wikipedia.org/wiki/Switzerland" TargetMode="External"/><Relationship Id="rId26" Type="http://schemas.openxmlformats.org/officeDocument/2006/relationships/hyperlink" Target="https://en.wikipedia.org/wiki/Spain" TargetMode="External"/><Relationship Id="rId21" Type="http://schemas.openxmlformats.org/officeDocument/2006/relationships/hyperlink" Target="https://en.wikipedia.org/wiki/Austria" TargetMode="External"/><Relationship Id="rId34" Type="http://schemas.openxmlformats.org/officeDocument/2006/relationships/image" Target="../media/image15.png"/><Relationship Id="rId7" Type="http://schemas.openxmlformats.org/officeDocument/2006/relationships/image" Target="../media/image9.png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5" Type="http://schemas.openxmlformats.org/officeDocument/2006/relationships/image" Target="../media/image29.png"/><Relationship Id="rId33" Type="http://schemas.openxmlformats.org/officeDocument/2006/relationships/hyperlink" Target="https://en.wikipedia.org/wiki/Sweden" TargetMode="External"/><Relationship Id="rId38" Type="http://schemas.openxmlformats.org/officeDocument/2006/relationships/image" Target="../media/image43.png"/><Relationship Id="rId2" Type="http://schemas.openxmlformats.org/officeDocument/2006/relationships/image" Target="../media/image22.png"/><Relationship Id="rId16" Type="http://schemas.openxmlformats.org/officeDocument/2006/relationships/image" Target="../media/image36.png"/><Relationship Id="rId20" Type="http://schemas.openxmlformats.org/officeDocument/2006/relationships/image" Target="../media/image28.png"/><Relationship Id="rId29" Type="http://schemas.openxmlformats.org/officeDocument/2006/relationships/image" Target="../media/image7.png"/><Relationship Id="rId1" Type="http://schemas.openxmlformats.org/officeDocument/2006/relationships/image" Target="../media/image8.png"/><Relationship Id="rId6" Type="http://schemas.openxmlformats.org/officeDocument/2006/relationships/hyperlink" Target="https://en.wikipedia.org/wiki/West_Germany" TargetMode="External"/><Relationship Id="rId11" Type="http://schemas.openxmlformats.org/officeDocument/2006/relationships/image" Target="../media/image11.png"/><Relationship Id="rId24" Type="http://schemas.openxmlformats.org/officeDocument/2006/relationships/image" Target="../media/image13.png"/><Relationship Id="rId32" Type="http://schemas.openxmlformats.org/officeDocument/2006/relationships/image" Target="../media/image17.png"/><Relationship Id="rId37" Type="http://schemas.openxmlformats.org/officeDocument/2006/relationships/hyperlink" Target="https://en.wikipedia.org/wiki/Denmark" TargetMode="External"/><Relationship Id="rId5" Type="http://schemas.openxmlformats.org/officeDocument/2006/relationships/image" Target="../media/image27.png"/><Relationship Id="rId15" Type="http://schemas.openxmlformats.org/officeDocument/2006/relationships/hyperlink" Target="https://en.wikipedia.org/wiki/England" TargetMode="External"/><Relationship Id="rId23" Type="http://schemas.openxmlformats.org/officeDocument/2006/relationships/hyperlink" Target="https://en.wikipedia.org/wiki/Greece" TargetMode="External"/><Relationship Id="rId28" Type="http://schemas.openxmlformats.org/officeDocument/2006/relationships/hyperlink" Target="https://en.wikipedia.org/wiki/France" TargetMode="External"/><Relationship Id="rId36" Type="http://schemas.openxmlformats.org/officeDocument/2006/relationships/hyperlink" Target="https://en.wikipedia.org/wiki/Portugal" TargetMode="External"/><Relationship Id="rId10" Type="http://schemas.openxmlformats.org/officeDocument/2006/relationships/image" Target="../media/image19.png"/><Relationship Id="rId19" Type="http://schemas.openxmlformats.org/officeDocument/2006/relationships/image" Target="../media/image37.png"/><Relationship Id="rId31" Type="http://schemas.openxmlformats.org/officeDocument/2006/relationships/image" Target="../media/image33.png"/><Relationship Id="rId4" Type="http://schemas.openxmlformats.org/officeDocument/2006/relationships/hyperlink" Target="https://en.wikipedia.org/wiki/Italy" TargetMode="External"/><Relationship Id="rId9" Type="http://schemas.openxmlformats.org/officeDocument/2006/relationships/hyperlink" Target="https://en.wikipedia.org/wiki/Netherlands" TargetMode="External"/><Relationship Id="rId14" Type="http://schemas.openxmlformats.org/officeDocument/2006/relationships/image" Target="../media/image20.png"/><Relationship Id="rId22" Type="http://schemas.openxmlformats.org/officeDocument/2006/relationships/image" Target="../media/image23.png"/><Relationship Id="rId27" Type="http://schemas.openxmlformats.org/officeDocument/2006/relationships/image" Target="../media/image30.png"/><Relationship Id="rId30" Type="http://schemas.openxmlformats.org/officeDocument/2006/relationships/image" Target="../media/image32.png"/><Relationship Id="rId35" Type="http://schemas.openxmlformats.org/officeDocument/2006/relationships/image" Target="../media/image38.png"/><Relationship Id="rId8" Type="http://schemas.openxmlformats.org/officeDocument/2006/relationships/image" Target="../media/image14.png"/><Relationship Id="rId3" Type="http://schemas.openxmlformats.org/officeDocument/2006/relationships/hyperlink" Target="https://en.wikipedia.org/wiki/Scotlan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0</xdr:colOff>
      <xdr:row>40</xdr:row>
      <xdr:rowOff>0</xdr:rowOff>
    </xdr:from>
    <xdr:to>
      <xdr:col>46</xdr:col>
      <xdr:colOff>361950</xdr:colOff>
      <xdr:row>54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E347D-AD53-900B-0A71-947F45775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0" y="8810625"/>
          <a:ext cx="61436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36</xdr:col>
      <xdr:colOff>238125</xdr:colOff>
      <xdr:row>29</xdr:row>
      <xdr:rowOff>47625</xdr:rowOff>
    </xdr:from>
    <xdr:to>
      <xdr:col>47</xdr:col>
      <xdr:colOff>590550</xdr:colOff>
      <xdr:row>42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929CB4-7A54-82F5-7955-1433E4F9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0" y="6477000"/>
          <a:ext cx="614362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333375</xdr:colOff>
      <xdr:row>45</xdr:row>
      <xdr:rowOff>85725</xdr:rowOff>
    </xdr:from>
    <xdr:to>
      <xdr:col>47</xdr:col>
      <xdr:colOff>85725</xdr:colOff>
      <xdr:row>58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146313-B108-AE59-504B-074A5036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2925" y="9953625"/>
          <a:ext cx="6143625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123825</xdr:colOff>
      <xdr:row>46</xdr:row>
      <xdr:rowOff>190500</xdr:rowOff>
    </xdr:from>
    <xdr:to>
      <xdr:col>49</xdr:col>
      <xdr:colOff>152400</xdr:colOff>
      <xdr:row>57</xdr:row>
      <xdr:rowOff>295275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ADAB9A-2BF4-D9E3-A627-4A072BD3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10258425"/>
          <a:ext cx="61436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2962275</xdr:colOff>
      <xdr:row>48</xdr:row>
      <xdr:rowOff>152400</xdr:rowOff>
    </xdr:from>
    <xdr:to>
      <xdr:col>44</xdr:col>
      <xdr:colOff>571500</xdr:colOff>
      <xdr:row>63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A9B091-4467-177E-1249-6745100B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0" y="10734675"/>
          <a:ext cx="6143625" cy="329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2552700</xdr:colOff>
      <xdr:row>55</xdr:row>
      <xdr:rowOff>47625</xdr:rowOff>
    </xdr:from>
    <xdr:to>
      <xdr:col>44</xdr:col>
      <xdr:colOff>161925</xdr:colOff>
      <xdr:row>65</xdr:row>
      <xdr:rowOff>171450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640F0AD-0CA1-FD68-4B60-5A1CFC2F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12096750"/>
          <a:ext cx="61436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96</xdr:row>
      <xdr:rowOff>0</xdr:rowOff>
    </xdr:from>
    <xdr:to>
      <xdr:col>16</xdr:col>
      <xdr:colOff>219075</xdr:colOff>
      <xdr:row>96</xdr:row>
      <xdr:rowOff>142875</xdr:rowOff>
    </xdr:to>
    <xdr:pic>
      <xdr:nvPicPr>
        <xdr:cNvPr id="2" name="Picture 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219075</xdr:colOff>
      <xdr:row>67</xdr:row>
      <xdr:rowOff>142875</xdr:rowOff>
    </xdr:to>
    <xdr:pic>
      <xdr:nvPicPr>
        <xdr:cNvPr id="3" name="Picture 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219075</xdr:colOff>
      <xdr:row>2</xdr:row>
      <xdr:rowOff>142875</xdr:rowOff>
    </xdr:to>
    <xdr:pic>
      <xdr:nvPicPr>
        <xdr:cNvPr id="4" name="Picture 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107</xdr:row>
      <xdr:rowOff>0</xdr:rowOff>
    </xdr:from>
    <xdr:to>
      <xdr:col>16</xdr:col>
      <xdr:colOff>219075</xdr:colOff>
      <xdr:row>107</xdr:row>
      <xdr:rowOff>142875</xdr:rowOff>
    </xdr:to>
    <xdr:pic>
      <xdr:nvPicPr>
        <xdr:cNvPr id="5" name="Picture 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219075</xdr:colOff>
      <xdr:row>63</xdr:row>
      <xdr:rowOff>133350</xdr:rowOff>
    </xdr:to>
    <xdr:pic>
      <xdr:nvPicPr>
        <xdr:cNvPr id="6" name="Picture 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219075</xdr:colOff>
      <xdr:row>6</xdr:row>
      <xdr:rowOff>142875</xdr:rowOff>
    </xdr:to>
    <xdr:pic>
      <xdr:nvPicPr>
        <xdr:cNvPr id="7" name="Picture 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108</xdr:row>
      <xdr:rowOff>0</xdr:rowOff>
    </xdr:from>
    <xdr:to>
      <xdr:col>16</xdr:col>
      <xdr:colOff>219075</xdr:colOff>
      <xdr:row>108</xdr:row>
      <xdr:rowOff>142875</xdr:rowOff>
    </xdr:to>
    <xdr:pic>
      <xdr:nvPicPr>
        <xdr:cNvPr id="10" name="Picture 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109</xdr:row>
      <xdr:rowOff>0</xdr:rowOff>
    </xdr:from>
    <xdr:to>
      <xdr:col>16</xdr:col>
      <xdr:colOff>219075</xdr:colOff>
      <xdr:row>109</xdr:row>
      <xdr:rowOff>142875</xdr:rowOff>
    </xdr:to>
    <xdr:pic>
      <xdr:nvPicPr>
        <xdr:cNvPr id="11" name="Picture 1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85</xdr:row>
      <xdr:rowOff>0</xdr:rowOff>
    </xdr:from>
    <xdr:to>
      <xdr:col>16</xdr:col>
      <xdr:colOff>219075</xdr:colOff>
      <xdr:row>85</xdr:row>
      <xdr:rowOff>114300</xdr:rowOff>
    </xdr:to>
    <xdr:pic>
      <xdr:nvPicPr>
        <xdr:cNvPr id="12" name="Picture 11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110</xdr:row>
      <xdr:rowOff>0</xdr:rowOff>
    </xdr:from>
    <xdr:to>
      <xdr:col>16</xdr:col>
      <xdr:colOff>219075</xdr:colOff>
      <xdr:row>110</xdr:row>
      <xdr:rowOff>142875</xdr:rowOff>
    </xdr:to>
    <xdr:pic>
      <xdr:nvPicPr>
        <xdr:cNvPr id="14" name="Picture 1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84</xdr:row>
      <xdr:rowOff>0</xdr:rowOff>
    </xdr:from>
    <xdr:to>
      <xdr:col>16</xdr:col>
      <xdr:colOff>219075</xdr:colOff>
      <xdr:row>84</xdr:row>
      <xdr:rowOff>123825</xdr:rowOff>
    </xdr:to>
    <xdr:pic>
      <xdr:nvPicPr>
        <xdr:cNvPr id="17" name="Picture 16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048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111</xdr:row>
      <xdr:rowOff>0</xdr:rowOff>
    </xdr:from>
    <xdr:to>
      <xdr:col>16</xdr:col>
      <xdr:colOff>219075</xdr:colOff>
      <xdr:row>111</xdr:row>
      <xdr:rowOff>142875</xdr:rowOff>
    </xdr:to>
    <xdr:pic>
      <xdr:nvPicPr>
        <xdr:cNvPr id="18" name="Picture 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16</xdr:col>
      <xdr:colOff>219075</xdr:colOff>
      <xdr:row>75</xdr:row>
      <xdr:rowOff>133350</xdr:rowOff>
    </xdr:to>
    <xdr:pic>
      <xdr:nvPicPr>
        <xdr:cNvPr id="21" name="Picture 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219075</xdr:colOff>
      <xdr:row>45</xdr:row>
      <xdr:rowOff>142875</xdr:rowOff>
    </xdr:to>
    <xdr:pic>
      <xdr:nvPicPr>
        <xdr:cNvPr id="22" name="Picture 2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78</xdr:row>
      <xdr:rowOff>0</xdr:rowOff>
    </xdr:from>
    <xdr:to>
      <xdr:col>16</xdr:col>
      <xdr:colOff>219075</xdr:colOff>
      <xdr:row>78</xdr:row>
      <xdr:rowOff>133350</xdr:rowOff>
    </xdr:to>
    <xdr:pic>
      <xdr:nvPicPr>
        <xdr:cNvPr id="25" name="Picture 2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219075</xdr:colOff>
      <xdr:row>72</xdr:row>
      <xdr:rowOff>133350</xdr:rowOff>
    </xdr:to>
    <xdr:pic>
      <xdr:nvPicPr>
        <xdr:cNvPr id="26" name="Picture 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112</xdr:row>
      <xdr:rowOff>0</xdr:rowOff>
    </xdr:from>
    <xdr:to>
      <xdr:col>16</xdr:col>
      <xdr:colOff>219075</xdr:colOff>
      <xdr:row>112</xdr:row>
      <xdr:rowOff>142875</xdr:rowOff>
    </xdr:to>
    <xdr:pic>
      <xdr:nvPicPr>
        <xdr:cNvPr id="27" name="Picture 26" descr="https://upload.wikimedia.org/wikipedia/commons/thumb/b/b6/Flag_of_Spain_%281977_-_1981%29.svg/23px-Flag_of_Spain_%281977_-_1981%29.svg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113</xdr:row>
      <xdr:rowOff>0</xdr:rowOff>
    </xdr:from>
    <xdr:to>
      <xdr:col>16</xdr:col>
      <xdr:colOff>219075</xdr:colOff>
      <xdr:row>113</xdr:row>
      <xdr:rowOff>142875</xdr:rowOff>
    </xdr:to>
    <xdr:pic>
      <xdr:nvPicPr>
        <xdr:cNvPr id="29" name="Picture 2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219075</xdr:colOff>
      <xdr:row>4</xdr:row>
      <xdr:rowOff>142875</xdr:rowOff>
    </xdr:to>
    <xdr:pic>
      <xdr:nvPicPr>
        <xdr:cNvPr id="30" name="Picture 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114</xdr:row>
      <xdr:rowOff>0</xdr:rowOff>
    </xdr:from>
    <xdr:to>
      <xdr:col>16</xdr:col>
      <xdr:colOff>219075</xdr:colOff>
      <xdr:row>114</xdr:row>
      <xdr:rowOff>142875</xdr:rowOff>
    </xdr:to>
    <xdr:pic>
      <xdr:nvPicPr>
        <xdr:cNvPr id="32" name="Picture 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115</xdr:row>
      <xdr:rowOff>0</xdr:rowOff>
    </xdr:from>
    <xdr:to>
      <xdr:col>16</xdr:col>
      <xdr:colOff>219075</xdr:colOff>
      <xdr:row>115</xdr:row>
      <xdr:rowOff>133350</xdr:rowOff>
    </xdr:to>
    <xdr:pic>
      <xdr:nvPicPr>
        <xdr:cNvPr id="33" name="Picture 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116</xdr:row>
      <xdr:rowOff>0</xdr:rowOff>
    </xdr:from>
    <xdr:to>
      <xdr:col>16</xdr:col>
      <xdr:colOff>219075</xdr:colOff>
      <xdr:row>116</xdr:row>
      <xdr:rowOff>142875</xdr:rowOff>
    </xdr:to>
    <xdr:pic>
      <xdr:nvPicPr>
        <xdr:cNvPr id="34" name="Picture 3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98</xdr:row>
      <xdr:rowOff>0</xdr:rowOff>
    </xdr:from>
    <xdr:to>
      <xdr:col>16</xdr:col>
      <xdr:colOff>219075</xdr:colOff>
      <xdr:row>98</xdr:row>
      <xdr:rowOff>142875</xdr:rowOff>
    </xdr:to>
    <xdr:pic>
      <xdr:nvPicPr>
        <xdr:cNvPr id="35" name="Picture 3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219075</xdr:colOff>
      <xdr:row>50</xdr:row>
      <xdr:rowOff>142875</xdr:rowOff>
    </xdr:to>
    <xdr:pic>
      <xdr:nvPicPr>
        <xdr:cNvPr id="36" name="Picture 3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91</xdr:row>
      <xdr:rowOff>0</xdr:rowOff>
    </xdr:from>
    <xdr:to>
      <xdr:col>16</xdr:col>
      <xdr:colOff>219075</xdr:colOff>
      <xdr:row>91</xdr:row>
      <xdr:rowOff>142875</xdr:rowOff>
    </xdr:to>
    <xdr:pic>
      <xdr:nvPicPr>
        <xdr:cNvPr id="38" name="Picture 3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16</xdr:col>
      <xdr:colOff>219075</xdr:colOff>
      <xdr:row>117</xdr:row>
      <xdr:rowOff>142875</xdr:rowOff>
    </xdr:to>
    <xdr:pic>
      <xdr:nvPicPr>
        <xdr:cNvPr id="39" name="Picture 3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117</xdr:row>
      <xdr:rowOff>0</xdr:rowOff>
    </xdr:from>
    <xdr:to>
      <xdr:col>16</xdr:col>
      <xdr:colOff>219075</xdr:colOff>
      <xdr:row>117</xdr:row>
      <xdr:rowOff>142875</xdr:rowOff>
    </xdr:to>
    <xdr:pic>
      <xdr:nvPicPr>
        <xdr:cNvPr id="40" name="Picture 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219075</xdr:colOff>
      <xdr:row>51</xdr:row>
      <xdr:rowOff>142875</xdr:rowOff>
    </xdr:to>
    <xdr:pic>
      <xdr:nvPicPr>
        <xdr:cNvPr id="41" name="Picture 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118</xdr:row>
      <xdr:rowOff>0</xdr:rowOff>
    </xdr:from>
    <xdr:to>
      <xdr:col>16</xdr:col>
      <xdr:colOff>219075</xdr:colOff>
      <xdr:row>118</xdr:row>
      <xdr:rowOff>142875</xdr:rowOff>
    </xdr:to>
    <xdr:pic>
      <xdr:nvPicPr>
        <xdr:cNvPr id="42" name="Picture 4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119</xdr:row>
      <xdr:rowOff>0</xdr:rowOff>
    </xdr:from>
    <xdr:to>
      <xdr:col>16</xdr:col>
      <xdr:colOff>219075</xdr:colOff>
      <xdr:row>119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120</xdr:row>
      <xdr:rowOff>0</xdr:rowOff>
    </xdr:from>
    <xdr:to>
      <xdr:col>16</xdr:col>
      <xdr:colOff>219075</xdr:colOff>
      <xdr:row>120</xdr:row>
      <xdr:rowOff>142875</xdr:rowOff>
    </xdr:to>
    <xdr:pic>
      <xdr:nvPicPr>
        <xdr:cNvPr id="44" name="Picture 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121</xdr:row>
      <xdr:rowOff>0</xdr:rowOff>
    </xdr:from>
    <xdr:to>
      <xdr:col>16</xdr:col>
      <xdr:colOff>219075</xdr:colOff>
      <xdr:row>121</xdr:row>
      <xdr:rowOff>133350</xdr:rowOff>
    </xdr:to>
    <xdr:pic>
      <xdr:nvPicPr>
        <xdr:cNvPr id="45" name="Picture 4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219075</xdr:colOff>
      <xdr:row>102</xdr:row>
      <xdr:rowOff>142875</xdr:rowOff>
    </xdr:to>
    <xdr:pic>
      <xdr:nvPicPr>
        <xdr:cNvPr id="46" name="Picture 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122</xdr:row>
      <xdr:rowOff>0</xdr:rowOff>
    </xdr:from>
    <xdr:to>
      <xdr:col>16</xdr:col>
      <xdr:colOff>219075</xdr:colOff>
      <xdr:row>122</xdr:row>
      <xdr:rowOff>142875</xdr:rowOff>
    </xdr:to>
    <xdr:pic>
      <xdr:nvPicPr>
        <xdr:cNvPr id="47" name="Picture 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123</xdr:row>
      <xdr:rowOff>0</xdr:rowOff>
    </xdr:from>
    <xdr:to>
      <xdr:col>16</xdr:col>
      <xdr:colOff>219075</xdr:colOff>
      <xdr:row>123</xdr:row>
      <xdr:rowOff>142875</xdr:rowOff>
    </xdr:to>
    <xdr:pic>
      <xdr:nvPicPr>
        <xdr:cNvPr id="49" name="Picture 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219075</xdr:colOff>
      <xdr:row>41</xdr:row>
      <xdr:rowOff>142875</xdr:rowOff>
    </xdr:to>
    <xdr:pic>
      <xdr:nvPicPr>
        <xdr:cNvPr id="50" name="Picture 4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124</xdr:row>
      <xdr:rowOff>0</xdr:rowOff>
    </xdr:from>
    <xdr:to>
      <xdr:col>16</xdr:col>
      <xdr:colOff>219075</xdr:colOff>
      <xdr:row>124</xdr:row>
      <xdr:rowOff>142875</xdr:rowOff>
    </xdr:to>
    <xdr:pic>
      <xdr:nvPicPr>
        <xdr:cNvPr id="51" name="Picture 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125</xdr:row>
      <xdr:rowOff>0</xdr:rowOff>
    </xdr:from>
    <xdr:to>
      <xdr:col>16</xdr:col>
      <xdr:colOff>219075</xdr:colOff>
      <xdr:row>125</xdr:row>
      <xdr:rowOff>133350</xdr:rowOff>
    </xdr:to>
    <xdr:pic>
      <xdr:nvPicPr>
        <xdr:cNvPr id="53" name="Picture 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90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126</xdr:row>
      <xdr:rowOff>0</xdr:rowOff>
    </xdr:from>
    <xdr:to>
      <xdr:col>16</xdr:col>
      <xdr:colOff>219075</xdr:colOff>
      <xdr:row>126</xdr:row>
      <xdr:rowOff>133350</xdr:rowOff>
    </xdr:to>
    <xdr:pic>
      <xdr:nvPicPr>
        <xdr:cNvPr id="56" name="Picture 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47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16</xdr:col>
      <xdr:colOff>219075</xdr:colOff>
      <xdr:row>127</xdr:row>
      <xdr:rowOff>133350</xdr:rowOff>
    </xdr:to>
    <xdr:pic>
      <xdr:nvPicPr>
        <xdr:cNvPr id="57" name="Picture 5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66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128</xdr:row>
      <xdr:rowOff>0</xdr:rowOff>
    </xdr:from>
    <xdr:to>
      <xdr:col>16</xdr:col>
      <xdr:colOff>219075</xdr:colOff>
      <xdr:row>128</xdr:row>
      <xdr:rowOff>133350</xdr:rowOff>
    </xdr:to>
    <xdr:pic>
      <xdr:nvPicPr>
        <xdr:cNvPr id="58" name="Picture 5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085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129</xdr:row>
      <xdr:rowOff>0</xdr:rowOff>
    </xdr:from>
    <xdr:to>
      <xdr:col>16</xdr:col>
      <xdr:colOff>219075</xdr:colOff>
      <xdr:row>129</xdr:row>
      <xdr:rowOff>142875</xdr:rowOff>
    </xdr:to>
    <xdr:pic>
      <xdr:nvPicPr>
        <xdr:cNvPr id="60" name="Picture 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16</xdr:col>
      <xdr:colOff>219075</xdr:colOff>
      <xdr:row>130</xdr:row>
      <xdr:rowOff>142875</xdr:rowOff>
    </xdr:to>
    <xdr:pic>
      <xdr:nvPicPr>
        <xdr:cNvPr id="61" name="Picture 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130</xdr:row>
      <xdr:rowOff>0</xdr:rowOff>
    </xdr:from>
    <xdr:to>
      <xdr:col>16</xdr:col>
      <xdr:colOff>219075</xdr:colOff>
      <xdr:row>130</xdr:row>
      <xdr:rowOff>142875</xdr:rowOff>
    </xdr:to>
    <xdr:pic>
      <xdr:nvPicPr>
        <xdr:cNvPr id="62" name="Picture 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62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133</xdr:row>
      <xdr:rowOff>0</xdr:rowOff>
    </xdr:from>
    <xdr:to>
      <xdr:col>16</xdr:col>
      <xdr:colOff>219075</xdr:colOff>
      <xdr:row>133</xdr:row>
      <xdr:rowOff>142875</xdr:rowOff>
    </xdr:to>
    <xdr:pic>
      <xdr:nvPicPr>
        <xdr:cNvPr id="63" name="Picture 6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52</xdr:row>
      <xdr:rowOff>0</xdr:rowOff>
    </xdr:from>
    <xdr:ext cx="219075" cy="133350"/>
    <xdr:pic>
      <xdr:nvPicPr>
        <xdr:cNvPr id="64" name="Picture 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105</xdr:row>
      <xdr:rowOff>0</xdr:rowOff>
    </xdr:from>
    <xdr:to>
      <xdr:col>16</xdr:col>
      <xdr:colOff>219075</xdr:colOff>
      <xdr:row>105</xdr:row>
      <xdr:rowOff>133350</xdr:rowOff>
    </xdr:to>
    <xdr:pic>
      <xdr:nvPicPr>
        <xdr:cNvPr id="65" name="Picture 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16</xdr:col>
      <xdr:colOff>219075</xdr:colOff>
      <xdr:row>140</xdr:row>
      <xdr:rowOff>133350</xdr:rowOff>
    </xdr:to>
    <xdr:pic>
      <xdr:nvPicPr>
        <xdr:cNvPr id="66" name="Picture 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16</xdr:col>
      <xdr:colOff>219075</xdr:colOff>
      <xdr:row>140</xdr:row>
      <xdr:rowOff>133350</xdr:rowOff>
    </xdr:to>
    <xdr:pic>
      <xdr:nvPicPr>
        <xdr:cNvPr id="67" name="Picture 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16</xdr:col>
      <xdr:colOff>219075</xdr:colOff>
      <xdr:row>100</xdr:row>
      <xdr:rowOff>133350</xdr:rowOff>
    </xdr:to>
    <xdr:pic>
      <xdr:nvPicPr>
        <xdr:cNvPr id="68" name="Picture 6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100</xdr:row>
      <xdr:rowOff>0</xdr:rowOff>
    </xdr:from>
    <xdr:to>
      <xdr:col>16</xdr:col>
      <xdr:colOff>219075</xdr:colOff>
      <xdr:row>100</xdr:row>
      <xdr:rowOff>133350</xdr:rowOff>
    </xdr:to>
    <xdr:pic>
      <xdr:nvPicPr>
        <xdr:cNvPr id="69" name="Picture 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219075</xdr:colOff>
      <xdr:row>48</xdr:row>
      <xdr:rowOff>133350</xdr:rowOff>
    </xdr:to>
    <xdr:pic>
      <xdr:nvPicPr>
        <xdr:cNvPr id="70" name="Picture 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219075</xdr:colOff>
      <xdr:row>48</xdr:row>
      <xdr:rowOff>142875</xdr:rowOff>
    </xdr:to>
    <xdr:pic>
      <xdr:nvPicPr>
        <xdr:cNvPr id="71" name="Picture 7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16</xdr:col>
      <xdr:colOff>219075</xdr:colOff>
      <xdr:row>141</xdr:row>
      <xdr:rowOff>142875</xdr:rowOff>
    </xdr:to>
    <xdr:pic>
      <xdr:nvPicPr>
        <xdr:cNvPr id="72" name="Picture 7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141</xdr:row>
      <xdr:rowOff>0</xdr:rowOff>
    </xdr:from>
    <xdr:to>
      <xdr:col>16</xdr:col>
      <xdr:colOff>219075</xdr:colOff>
      <xdr:row>141</xdr:row>
      <xdr:rowOff>142875</xdr:rowOff>
    </xdr:to>
    <xdr:pic>
      <xdr:nvPicPr>
        <xdr:cNvPr id="73" name="Picture 7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219075</xdr:colOff>
      <xdr:row>89</xdr:row>
      <xdr:rowOff>114300</xdr:rowOff>
    </xdr:to>
    <xdr:pic>
      <xdr:nvPicPr>
        <xdr:cNvPr id="78" name="Picture 77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219075</xdr:colOff>
      <xdr:row>53</xdr:row>
      <xdr:rowOff>114300</xdr:rowOff>
    </xdr:to>
    <xdr:pic>
      <xdr:nvPicPr>
        <xdr:cNvPr id="79" name="Picture 78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219075</xdr:colOff>
      <xdr:row>53</xdr:row>
      <xdr:rowOff>133350</xdr:rowOff>
    </xdr:to>
    <xdr:pic>
      <xdr:nvPicPr>
        <xdr:cNvPr id="80" name="Picture 7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16</xdr:col>
      <xdr:colOff>219075</xdr:colOff>
      <xdr:row>142</xdr:row>
      <xdr:rowOff>133350</xdr:rowOff>
    </xdr:to>
    <xdr:pic>
      <xdr:nvPicPr>
        <xdr:cNvPr id="83" name="Picture 8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16</xdr:col>
      <xdr:colOff>219075</xdr:colOff>
      <xdr:row>143</xdr:row>
      <xdr:rowOff>133350</xdr:rowOff>
    </xdr:to>
    <xdr:pic>
      <xdr:nvPicPr>
        <xdr:cNvPr id="84" name="Picture 8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143</xdr:row>
      <xdr:rowOff>0</xdr:rowOff>
    </xdr:from>
    <xdr:to>
      <xdr:col>16</xdr:col>
      <xdr:colOff>219075</xdr:colOff>
      <xdr:row>143</xdr:row>
      <xdr:rowOff>142875</xdr:rowOff>
    </xdr:to>
    <xdr:pic>
      <xdr:nvPicPr>
        <xdr:cNvPr id="85" name="Picture 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0</xdr:rowOff>
    </xdr:from>
    <xdr:to>
      <xdr:col>16</xdr:col>
      <xdr:colOff>219075</xdr:colOff>
      <xdr:row>144</xdr:row>
      <xdr:rowOff>142875</xdr:rowOff>
    </xdr:to>
    <xdr:pic>
      <xdr:nvPicPr>
        <xdr:cNvPr id="86" name="Picture 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0</xdr:rowOff>
    </xdr:from>
    <xdr:to>
      <xdr:col>16</xdr:col>
      <xdr:colOff>219075</xdr:colOff>
      <xdr:row>144</xdr:row>
      <xdr:rowOff>142875</xdr:rowOff>
    </xdr:to>
    <xdr:pic>
      <xdr:nvPicPr>
        <xdr:cNvPr id="87" name="Picture 8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219075</xdr:colOff>
      <xdr:row>49</xdr:row>
      <xdr:rowOff>114300</xdr:rowOff>
    </xdr:to>
    <xdr:pic>
      <xdr:nvPicPr>
        <xdr:cNvPr id="88" name="Picture 87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219075</xdr:colOff>
      <xdr:row>37</xdr:row>
      <xdr:rowOff>114300</xdr:rowOff>
    </xdr:to>
    <xdr:pic>
      <xdr:nvPicPr>
        <xdr:cNvPr id="89" name="Picture 88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334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219075</xdr:colOff>
      <xdr:row>37</xdr:row>
      <xdr:rowOff>133350</xdr:rowOff>
    </xdr:to>
    <xdr:pic>
      <xdr:nvPicPr>
        <xdr:cNvPr id="90" name="Picture 8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219075</xdr:colOff>
      <xdr:row>35</xdr:row>
      <xdr:rowOff>133350</xdr:rowOff>
    </xdr:to>
    <xdr:pic>
      <xdr:nvPicPr>
        <xdr:cNvPr id="91" name="Picture 9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219075</xdr:colOff>
      <xdr:row>35</xdr:row>
      <xdr:rowOff>133350</xdr:rowOff>
    </xdr:to>
    <xdr:pic>
      <xdr:nvPicPr>
        <xdr:cNvPr id="92" name="Picture 91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219075</xdr:colOff>
      <xdr:row>64</xdr:row>
      <xdr:rowOff>133350</xdr:rowOff>
    </xdr:to>
    <xdr:pic>
      <xdr:nvPicPr>
        <xdr:cNvPr id="93" name="Picture 9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219075</xdr:colOff>
      <xdr:row>64</xdr:row>
      <xdr:rowOff>142875</xdr:rowOff>
    </xdr:to>
    <xdr:pic>
      <xdr:nvPicPr>
        <xdr:cNvPr id="94" name="Picture 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219075</xdr:colOff>
      <xdr:row>49</xdr:row>
      <xdr:rowOff>142875</xdr:rowOff>
    </xdr:to>
    <xdr:pic>
      <xdr:nvPicPr>
        <xdr:cNvPr id="95" name="Picture 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219075</xdr:colOff>
      <xdr:row>49</xdr:row>
      <xdr:rowOff>133350</xdr:rowOff>
    </xdr:to>
    <xdr:pic>
      <xdr:nvPicPr>
        <xdr:cNvPr id="96" name="Picture 9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16</xdr:col>
      <xdr:colOff>219075</xdr:colOff>
      <xdr:row>145</xdr:row>
      <xdr:rowOff>133350</xdr:rowOff>
    </xdr:to>
    <xdr:pic>
      <xdr:nvPicPr>
        <xdr:cNvPr id="97" name="Picture 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145</xdr:row>
      <xdr:rowOff>0</xdr:rowOff>
    </xdr:from>
    <xdr:to>
      <xdr:col>16</xdr:col>
      <xdr:colOff>219075</xdr:colOff>
      <xdr:row>145</xdr:row>
      <xdr:rowOff>142875</xdr:rowOff>
    </xdr:to>
    <xdr:pic>
      <xdr:nvPicPr>
        <xdr:cNvPr id="98" name="Picture 9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16</xdr:col>
      <xdr:colOff>219075</xdr:colOff>
      <xdr:row>146</xdr:row>
      <xdr:rowOff>142875</xdr:rowOff>
    </xdr:to>
    <xdr:pic>
      <xdr:nvPicPr>
        <xdr:cNvPr id="99" name="Picture 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146</xdr:row>
      <xdr:rowOff>0</xdr:rowOff>
    </xdr:from>
    <xdr:to>
      <xdr:col>16</xdr:col>
      <xdr:colOff>219075</xdr:colOff>
      <xdr:row>146</xdr:row>
      <xdr:rowOff>142875</xdr:rowOff>
    </xdr:to>
    <xdr:pic>
      <xdr:nvPicPr>
        <xdr:cNvPr id="100" name="Picture 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219075</xdr:colOff>
      <xdr:row>99</xdr:row>
      <xdr:rowOff>142875</xdr:rowOff>
    </xdr:to>
    <xdr:pic>
      <xdr:nvPicPr>
        <xdr:cNvPr id="101" name="Picture 1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99</xdr:row>
      <xdr:rowOff>0</xdr:rowOff>
    </xdr:from>
    <xdr:to>
      <xdr:col>16</xdr:col>
      <xdr:colOff>219075</xdr:colOff>
      <xdr:row>99</xdr:row>
      <xdr:rowOff>142875</xdr:rowOff>
    </xdr:to>
    <xdr:pic>
      <xdr:nvPicPr>
        <xdr:cNvPr id="102" name="Picture 1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147</xdr:row>
      <xdr:rowOff>0</xdr:rowOff>
    </xdr:from>
    <xdr:to>
      <xdr:col>16</xdr:col>
      <xdr:colOff>219075</xdr:colOff>
      <xdr:row>147</xdr:row>
      <xdr:rowOff>133350</xdr:rowOff>
    </xdr:to>
    <xdr:pic>
      <xdr:nvPicPr>
        <xdr:cNvPr id="103" name="Picture 1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66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219075</xdr:colOff>
      <xdr:row>148</xdr:row>
      <xdr:rowOff>142875</xdr:rowOff>
    </xdr:to>
    <xdr:pic>
      <xdr:nvPicPr>
        <xdr:cNvPr id="106" name="Picture 105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148</xdr:row>
      <xdr:rowOff>0</xdr:rowOff>
    </xdr:from>
    <xdr:to>
      <xdr:col>16</xdr:col>
      <xdr:colOff>219075</xdr:colOff>
      <xdr:row>148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16</xdr:col>
      <xdr:colOff>219075</xdr:colOff>
      <xdr:row>149</xdr:row>
      <xdr:rowOff>142875</xdr:rowOff>
    </xdr:to>
    <xdr:pic>
      <xdr:nvPicPr>
        <xdr:cNvPr id="110" name="Picture 10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149</xdr:row>
      <xdr:rowOff>0</xdr:rowOff>
    </xdr:from>
    <xdr:to>
      <xdr:col>16</xdr:col>
      <xdr:colOff>219075</xdr:colOff>
      <xdr:row>149</xdr:row>
      <xdr:rowOff>142875</xdr:rowOff>
    </xdr:to>
    <xdr:pic>
      <xdr:nvPicPr>
        <xdr:cNvPr id="111" name="Picture 1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219075</xdr:colOff>
      <xdr:row>37</xdr:row>
      <xdr:rowOff>142875</xdr:rowOff>
    </xdr:to>
    <xdr:pic>
      <xdr:nvPicPr>
        <xdr:cNvPr id="112" name="Picture 1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219075</xdr:colOff>
      <xdr:row>37</xdr:row>
      <xdr:rowOff>142875</xdr:rowOff>
    </xdr:to>
    <xdr:pic>
      <xdr:nvPicPr>
        <xdr:cNvPr id="113" name="Picture 1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150</xdr:row>
      <xdr:rowOff>0</xdr:rowOff>
    </xdr:from>
    <xdr:to>
      <xdr:col>16</xdr:col>
      <xdr:colOff>219075</xdr:colOff>
      <xdr:row>150</xdr:row>
      <xdr:rowOff>142875</xdr:rowOff>
    </xdr:to>
    <xdr:pic>
      <xdr:nvPicPr>
        <xdr:cNvPr id="114" name="Picture 113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151</xdr:row>
      <xdr:rowOff>0</xdr:rowOff>
    </xdr:from>
    <xdr:to>
      <xdr:col>16</xdr:col>
      <xdr:colOff>219075</xdr:colOff>
      <xdr:row>151</xdr:row>
      <xdr:rowOff>133350</xdr:rowOff>
    </xdr:to>
    <xdr:pic>
      <xdr:nvPicPr>
        <xdr:cNvPr id="115" name="Picture 1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00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219075</xdr:colOff>
      <xdr:row>58</xdr:row>
      <xdr:rowOff>142875</xdr:rowOff>
    </xdr:to>
    <xdr:pic>
      <xdr:nvPicPr>
        <xdr:cNvPr id="116" name="Picture 1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152</xdr:row>
      <xdr:rowOff>0</xdr:rowOff>
    </xdr:from>
    <xdr:to>
      <xdr:col>16</xdr:col>
      <xdr:colOff>219075</xdr:colOff>
      <xdr:row>152</xdr:row>
      <xdr:rowOff>133350</xdr:rowOff>
    </xdr:to>
    <xdr:pic>
      <xdr:nvPicPr>
        <xdr:cNvPr id="117" name="Picture 11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153</xdr:row>
      <xdr:rowOff>0</xdr:rowOff>
    </xdr:from>
    <xdr:to>
      <xdr:col>16</xdr:col>
      <xdr:colOff>219075</xdr:colOff>
      <xdr:row>153</xdr:row>
      <xdr:rowOff>133350</xdr:rowOff>
    </xdr:to>
    <xdr:pic>
      <xdr:nvPicPr>
        <xdr:cNvPr id="118" name="Picture 11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57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154</xdr:row>
      <xdr:rowOff>0</xdr:rowOff>
    </xdr:from>
    <xdr:to>
      <xdr:col>16</xdr:col>
      <xdr:colOff>219075</xdr:colOff>
      <xdr:row>154</xdr:row>
      <xdr:rowOff>142875</xdr:rowOff>
    </xdr:to>
    <xdr:pic>
      <xdr:nvPicPr>
        <xdr:cNvPr id="119" name="Picture 11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95</xdr:row>
      <xdr:rowOff>0</xdr:rowOff>
    </xdr:from>
    <xdr:to>
      <xdr:col>16</xdr:col>
      <xdr:colOff>219075</xdr:colOff>
      <xdr:row>95</xdr:row>
      <xdr:rowOff>142875</xdr:rowOff>
    </xdr:to>
    <xdr:pic>
      <xdr:nvPicPr>
        <xdr:cNvPr id="120" name="Picture 11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95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79</xdr:row>
      <xdr:rowOff>0</xdr:rowOff>
    </xdr:from>
    <xdr:to>
      <xdr:col>16</xdr:col>
      <xdr:colOff>219075</xdr:colOff>
      <xdr:row>79</xdr:row>
      <xdr:rowOff>133350</xdr:rowOff>
    </xdr:to>
    <xdr:pic>
      <xdr:nvPicPr>
        <xdr:cNvPr id="121" name="Picture 1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14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155</xdr:row>
      <xdr:rowOff>0</xdr:rowOff>
    </xdr:from>
    <xdr:to>
      <xdr:col>16</xdr:col>
      <xdr:colOff>219075</xdr:colOff>
      <xdr:row>155</xdr:row>
      <xdr:rowOff>142875</xdr:rowOff>
    </xdr:to>
    <xdr:pic>
      <xdr:nvPicPr>
        <xdr:cNvPr id="122" name="Picture 1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87</xdr:row>
      <xdr:rowOff>0</xdr:rowOff>
    </xdr:from>
    <xdr:to>
      <xdr:col>16</xdr:col>
      <xdr:colOff>219075</xdr:colOff>
      <xdr:row>87</xdr:row>
      <xdr:rowOff>133350</xdr:rowOff>
    </xdr:to>
    <xdr:pic>
      <xdr:nvPicPr>
        <xdr:cNvPr id="123" name="Picture 12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103</xdr:row>
      <xdr:rowOff>0</xdr:rowOff>
    </xdr:from>
    <xdr:to>
      <xdr:col>16</xdr:col>
      <xdr:colOff>219075</xdr:colOff>
      <xdr:row>103</xdr:row>
      <xdr:rowOff>133350</xdr:rowOff>
    </xdr:to>
    <xdr:pic>
      <xdr:nvPicPr>
        <xdr:cNvPr id="124" name="Picture 1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71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69</xdr:row>
      <xdr:rowOff>0</xdr:rowOff>
    </xdr:from>
    <xdr:to>
      <xdr:col>16</xdr:col>
      <xdr:colOff>219075</xdr:colOff>
      <xdr:row>69</xdr:row>
      <xdr:rowOff>133350</xdr:rowOff>
    </xdr:to>
    <xdr:pic>
      <xdr:nvPicPr>
        <xdr:cNvPr id="125" name="Picture 12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90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156</xdr:row>
      <xdr:rowOff>0</xdr:rowOff>
    </xdr:from>
    <xdr:to>
      <xdr:col>16</xdr:col>
      <xdr:colOff>219075</xdr:colOff>
      <xdr:row>156</xdr:row>
      <xdr:rowOff>142875</xdr:rowOff>
    </xdr:to>
    <xdr:pic>
      <xdr:nvPicPr>
        <xdr:cNvPr id="127" name="Picture 1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219075</xdr:colOff>
      <xdr:row>157</xdr:row>
      <xdr:rowOff>142875</xdr:rowOff>
    </xdr:to>
    <xdr:pic>
      <xdr:nvPicPr>
        <xdr:cNvPr id="128" name="Picture 12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158</xdr:row>
      <xdr:rowOff>0</xdr:rowOff>
    </xdr:from>
    <xdr:to>
      <xdr:col>16</xdr:col>
      <xdr:colOff>219075</xdr:colOff>
      <xdr:row>158</xdr:row>
      <xdr:rowOff>142875</xdr:rowOff>
    </xdr:to>
    <xdr:pic>
      <xdr:nvPicPr>
        <xdr:cNvPr id="129" name="Picture 1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219075</xdr:colOff>
      <xdr:row>60</xdr:row>
      <xdr:rowOff>142875</xdr:rowOff>
    </xdr:to>
    <xdr:pic>
      <xdr:nvPicPr>
        <xdr:cNvPr id="130" name="Picture 129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16</xdr:col>
      <xdr:colOff>219075</xdr:colOff>
      <xdr:row>159</xdr:row>
      <xdr:rowOff>133350</xdr:rowOff>
    </xdr:to>
    <xdr:pic>
      <xdr:nvPicPr>
        <xdr:cNvPr id="131" name="Picture 1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16</xdr:col>
      <xdr:colOff>219075</xdr:colOff>
      <xdr:row>160</xdr:row>
      <xdr:rowOff>142875</xdr:rowOff>
    </xdr:to>
    <xdr:pic>
      <xdr:nvPicPr>
        <xdr:cNvPr id="132" name="Picture 1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161</xdr:row>
      <xdr:rowOff>0</xdr:rowOff>
    </xdr:from>
    <xdr:ext cx="219075" cy="142875"/>
    <xdr:pic>
      <xdr:nvPicPr>
        <xdr:cNvPr id="133" name="Picture 13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39</xdr:row>
      <xdr:rowOff>0</xdr:rowOff>
    </xdr:from>
    <xdr:ext cx="219075" cy="133350"/>
    <xdr:pic>
      <xdr:nvPicPr>
        <xdr:cNvPr id="134" name="Picture 1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134</xdr:row>
      <xdr:rowOff>0</xdr:rowOff>
    </xdr:from>
    <xdr:ext cx="219075" cy="133350"/>
    <xdr:pic>
      <xdr:nvPicPr>
        <xdr:cNvPr id="136" name="Picture 1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135</xdr:row>
      <xdr:rowOff>0</xdr:rowOff>
    </xdr:from>
    <xdr:ext cx="219075" cy="142875"/>
    <xdr:pic>
      <xdr:nvPicPr>
        <xdr:cNvPr id="137" name="Picture 1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59</xdr:row>
      <xdr:rowOff>0</xdr:rowOff>
    </xdr:from>
    <xdr:ext cx="219075" cy="114300"/>
    <xdr:pic>
      <xdr:nvPicPr>
        <xdr:cNvPr id="138" name="Picture 13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5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136</xdr:row>
      <xdr:rowOff>0</xdr:rowOff>
    </xdr:from>
    <xdr:ext cx="219075" cy="142875"/>
    <xdr:pic>
      <xdr:nvPicPr>
        <xdr:cNvPr id="139" name="Picture 1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137</xdr:row>
      <xdr:rowOff>0</xdr:rowOff>
    </xdr:from>
    <xdr:ext cx="219075" cy="142875"/>
    <xdr:pic>
      <xdr:nvPicPr>
        <xdr:cNvPr id="140" name="Picture 1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44</xdr:row>
      <xdr:rowOff>0</xdr:rowOff>
    </xdr:from>
    <xdr:ext cx="219075" cy="142875"/>
    <xdr:pic>
      <xdr:nvPicPr>
        <xdr:cNvPr id="141" name="Picture 1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137</xdr:row>
      <xdr:rowOff>0</xdr:rowOff>
    </xdr:from>
    <xdr:ext cx="219075" cy="142875"/>
    <xdr:pic>
      <xdr:nvPicPr>
        <xdr:cNvPr id="142" name="Picture 1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137</xdr:row>
      <xdr:rowOff>0</xdr:rowOff>
    </xdr:from>
    <xdr:ext cx="219075" cy="142875"/>
    <xdr:pic>
      <xdr:nvPicPr>
        <xdr:cNvPr id="143" name="Picture 1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138</xdr:row>
      <xdr:rowOff>0</xdr:rowOff>
    </xdr:from>
    <xdr:ext cx="219075" cy="133350"/>
    <xdr:pic>
      <xdr:nvPicPr>
        <xdr:cNvPr id="144" name="Picture 1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71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36</xdr:row>
      <xdr:rowOff>0</xdr:rowOff>
    </xdr:from>
    <xdr:ext cx="219075" cy="114300"/>
    <xdr:pic>
      <xdr:nvPicPr>
        <xdr:cNvPr id="145" name="Picture 14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90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101</xdr:row>
      <xdr:rowOff>0</xdr:rowOff>
    </xdr:from>
    <xdr:ext cx="219075" cy="114300"/>
    <xdr:pic>
      <xdr:nvPicPr>
        <xdr:cNvPr id="146" name="Picture 14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139</xdr:row>
      <xdr:rowOff>0</xdr:rowOff>
    </xdr:from>
    <xdr:ext cx="219075" cy="142875"/>
    <xdr:pic>
      <xdr:nvPicPr>
        <xdr:cNvPr id="148" name="Picture 1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139</xdr:row>
      <xdr:rowOff>0</xdr:rowOff>
    </xdr:from>
    <xdr:ext cx="219075" cy="142875"/>
    <xdr:pic>
      <xdr:nvPicPr>
        <xdr:cNvPr id="149" name="Picture 1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139</xdr:row>
      <xdr:rowOff>0</xdr:rowOff>
    </xdr:from>
    <xdr:ext cx="219075" cy="142875"/>
    <xdr:pic>
      <xdr:nvPicPr>
        <xdr:cNvPr id="150" name="Picture 1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162</xdr:row>
      <xdr:rowOff>0</xdr:rowOff>
    </xdr:from>
    <xdr:to>
      <xdr:col>16</xdr:col>
      <xdr:colOff>219075</xdr:colOff>
      <xdr:row>162</xdr:row>
      <xdr:rowOff>142875</xdr:rowOff>
    </xdr:to>
    <xdr:pic>
      <xdr:nvPicPr>
        <xdr:cNvPr id="151" name="Picture 150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80</xdr:row>
      <xdr:rowOff>0</xdr:rowOff>
    </xdr:from>
    <xdr:to>
      <xdr:col>16</xdr:col>
      <xdr:colOff>219075</xdr:colOff>
      <xdr:row>80</xdr:row>
      <xdr:rowOff>114300</xdr:rowOff>
    </xdr:to>
    <xdr:pic>
      <xdr:nvPicPr>
        <xdr:cNvPr id="152" name="Picture 151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6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16</xdr:col>
      <xdr:colOff>219075</xdr:colOff>
      <xdr:row>163</xdr:row>
      <xdr:rowOff>133350</xdr:rowOff>
    </xdr:to>
    <xdr:pic>
      <xdr:nvPicPr>
        <xdr:cNvPr id="154" name="Picture 1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164</xdr:row>
      <xdr:rowOff>0</xdr:rowOff>
    </xdr:from>
    <xdr:to>
      <xdr:col>16</xdr:col>
      <xdr:colOff>219075</xdr:colOff>
      <xdr:row>164</xdr:row>
      <xdr:rowOff>133350</xdr:rowOff>
    </xdr:to>
    <xdr:pic>
      <xdr:nvPicPr>
        <xdr:cNvPr id="155" name="Picture 15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16</xdr:col>
      <xdr:colOff>219075</xdr:colOff>
      <xdr:row>165</xdr:row>
      <xdr:rowOff>133350</xdr:rowOff>
    </xdr:to>
    <xdr:pic>
      <xdr:nvPicPr>
        <xdr:cNvPr id="156" name="Picture 1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52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166</xdr:row>
      <xdr:rowOff>0</xdr:rowOff>
    </xdr:from>
    <xdr:to>
      <xdr:col>16</xdr:col>
      <xdr:colOff>219075</xdr:colOff>
      <xdr:row>166</xdr:row>
      <xdr:rowOff>142875</xdr:rowOff>
    </xdr:to>
    <xdr:pic>
      <xdr:nvPicPr>
        <xdr:cNvPr id="157" name="Picture 156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219075</xdr:colOff>
      <xdr:row>71</xdr:row>
      <xdr:rowOff>133350</xdr:rowOff>
    </xdr:to>
    <xdr:pic>
      <xdr:nvPicPr>
        <xdr:cNvPr id="158" name="Picture 157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167</xdr:row>
      <xdr:rowOff>0</xdr:rowOff>
    </xdr:from>
    <xdr:to>
      <xdr:col>16</xdr:col>
      <xdr:colOff>219075</xdr:colOff>
      <xdr:row>167</xdr:row>
      <xdr:rowOff>142875</xdr:rowOff>
    </xdr:to>
    <xdr:pic>
      <xdr:nvPicPr>
        <xdr:cNvPr id="159" name="Picture 158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219075</xdr:colOff>
      <xdr:row>62</xdr:row>
      <xdr:rowOff>114300</xdr:rowOff>
    </xdr:to>
    <xdr:pic>
      <xdr:nvPicPr>
        <xdr:cNvPr id="160" name="Picture 15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16</xdr:col>
      <xdr:colOff>219075</xdr:colOff>
      <xdr:row>168</xdr:row>
      <xdr:rowOff>133350</xdr:rowOff>
    </xdr:to>
    <xdr:pic>
      <xdr:nvPicPr>
        <xdr:cNvPr id="161" name="Picture 1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169</xdr:row>
      <xdr:rowOff>0</xdr:rowOff>
    </xdr:from>
    <xdr:to>
      <xdr:col>16</xdr:col>
      <xdr:colOff>219075</xdr:colOff>
      <xdr:row>169</xdr:row>
      <xdr:rowOff>142875</xdr:rowOff>
    </xdr:to>
    <xdr:pic>
      <xdr:nvPicPr>
        <xdr:cNvPr id="162" name="Picture 1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170</xdr:row>
      <xdr:rowOff>0</xdr:rowOff>
    </xdr:from>
    <xdr:to>
      <xdr:col>16</xdr:col>
      <xdr:colOff>219075</xdr:colOff>
      <xdr:row>170</xdr:row>
      <xdr:rowOff>114300</xdr:rowOff>
    </xdr:to>
    <xdr:pic>
      <xdr:nvPicPr>
        <xdr:cNvPr id="163" name="Picture 162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16</xdr:col>
      <xdr:colOff>219075</xdr:colOff>
      <xdr:row>104</xdr:row>
      <xdr:rowOff>133350</xdr:rowOff>
    </xdr:to>
    <xdr:pic>
      <xdr:nvPicPr>
        <xdr:cNvPr id="164" name="Picture 1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0</xdr:rowOff>
    </xdr:from>
    <xdr:to>
      <xdr:col>16</xdr:col>
      <xdr:colOff>219075</xdr:colOff>
      <xdr:row>171</xdr:row>
      <xdr:rowOff>142875</xdr:rowOff>
    </xdr:to>
    <xdr:pic>
      <xdr:nvPicPr>
        <xdr:cNvPr id="165" name="Picture 16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68</xdr:row>
      <xdr:rowOff>0</xdr:rowOff>
    </xdr:from>
    <xdr:to>
      <xdr:col>16</xdr:col>
      <xdr:colOff>219075</xdr:colOff>
      <xdr:row>68</xdr:row>
      <xdr:rowOff>133350</xdr:rowOff>
    </xdr:to>
    <xdr:pic>
      <xdr:nvPicPr>
        <xdr:cNvPr id="167" name="Picture 1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172</xdr:row>
      <xdr:rowOff>0</xdr:rowOff>
    </xdr:from>
    <xdr:to>
      <xdr:col>16</xdr:col>
      <xdr:colOff>219075</xdr:colOff>
      <xdr:row>172</xdr:row>
      <xdr:rowOff>133350</xdr:rowOff>
    </xdr:to>
    <xdr:pic>
      <xdr:nvPicPr>
        <xdr:cNvPr id="168" name="Picture 1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16</xdr:col>
      <xdr:colOff>219075</xdr:colOff>
      <xdr:row>97</xdr:row>
      <xdr:rowOff>142875</xdr:rowOff>
    </xdr:to>
    <xdr:pic>
      <xdr:nvPicPr>
        <xdr:cNvPr id="170" name="Picture 16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173</xdr:row>
      <xdr:rowOff>0</xdr:rowOff>
    </xdr:from>
    <xdr:to>
      <xdr:col>16</xdr:col>
      <xdr:colOff>219075</xdr:colOff>
      <xdr:row>173</xdr:row>
      <xdr:rowOff>142875</xdr:rowOff>
    </xdr:to>
    <xdr:pic>
      <xdr:nvPicPr>
        <xdr:cNvPr id="171" name="Picture 1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219075</xdr:colOff>
      <xdr:row>43</xdr:row>
      <xdr:rowOff>142875</xdr:rowOff>
    </xdr:to>
    <xdr:pic>
      <xdr:nvPicPr>
        <xdr:cNvPr id="172" name="Picture 17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88</xdr:row>
      <xdr:rowOff>0</xdr:rowOff>
    </xdr:from>
    <xdr:to>
      <xdr:col>16</xdr:col>
      <xdr:colOff>219075</xdr:colOff>
      <xdr:row>88</xdr:row>
      <xdr:rowOff>142875</xdr:rowOff>
    </xdr:to>
    <xdr:pic>
      <xdr:nvPicPr>
        <xdr:cNvPr id="173" name="Picture 172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219075</xdr:colOff>
      <xdr:row>174</xdr:row>
      <xdr:rowOff>142875</xdr:rowOff>
    </xdr:to>
    <xdr:pic>
      <xdr:nvPicPr>
        <xdr:cNvPr id="174" name="Picture 1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219075</xdr:colOff>
      <xdr:row>38</xdr:row>
      <xdr:rowOff>133350</xdr:rowOff>
    </xdr:to>
    <xdr:pic>
      <xdr:nvPicPr>
        <xdr:cNvPr id="175" name="Picture 174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175</xdr:row>
      <xdr:rowOff>0</xdr:rowOff>
    </xdr:from>
    <xdr:to>
      <xdr:col>16</xdr:col>
      <xdr:colOff>219075</xdr:colOff>
      <xdr:row>175</xdr:row>
      <xdr:rowOff>142875</xdr:rowOff>
    </xdr:to>
    <xdr:pic>
      <xdr:nvPicPr>
        <xdr:cNvPr id="176" name="Picture 17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176</xdr:row>
      <xdr:rowOff>0</xdr:rowOff>
    </xdr:from>
    <xdr:to>
      <xdr:col>16</xdr:col>
      <xdr:colOff>219075</xdr:colOff>
      <xdr:row>176</xdr:row>
      <xdr:rowOff>142875</xdr:rowOff>
    </xdr:to>
    <xdr:pic>
      <xdr:nvPicPr>
        <xdr:cNvPr id="177" name="Picture 1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177</xdr:row>
      <xdr:rowOff>0</xdr:rowOff>
    </xdr:from>
    <xdr:to>
      <xdr:col>16</xdr:col>
      <xdr:colOff>219075</xdr:colOff>
      <xdr:row>177</xdr:row>
      <xdr:rowOff>142875</xdr:rowOff>
    </xdr:to>
    <xdr:pic>
      <xdr:nvPicPr>
        <xdr:cNvPr id="178" name="Picture 17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178</xdr:row>
      <xdr:rowOff>0</xdr:rowOff>
    </xdr:from>
    <xdr:to>
      <xdr:col>16</xdr:col>
      <xdr:colOff>219075</xdr:colOff>
      <xdr:row>178</xdr:row>
      <xdr:rowOff>142875</xdr:rowOff>
    </xdr:to>
    <xdr:pic>
      <xdr:nvPicPr>
        <xdr:cNvPr id="179" name="Picture 1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179</xdr:row>
      <xdr:rowOff>0</xdr:rowOff>
    </xdr:from>
    <xdr:to>
      <xdr:col>16</xdr:col>
      <xdr:colOff>219075</xdr:colOff>
      <xdr:row>179</xdr:row>
      <xdr:rowOff>142875</xdr:rowOff>
    </xdr:to>
    <xdr:pic>
      <xdr:nvPicPr>
        <xdr:cNvPr id="180" name="Picture 17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90</xdr:row>
      <xdr:rowOff>0</xdr:rowOff>
    </xdr:from>
    <xdr:to>
      <xdr:col>16</xdr:col>
      <xdr:colOff>219075</xdr:colOff>
      <xdr:row>90</xdr:row>
      <xdr:rowOff>142875</xdr:rowOff>
    </xdr:to>
    <xdr:pic>
      <xdr:nvPicPr>
        <xdr:cNvPr id="181" name="Picture 18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219075</xdr:colOff>
      <xdr:row>42</xdr:row>
      <xdr:rowOff>142875</xdr:rowOff>
    </xdr:to>
    <xdr:pic>
      <xdr:nvPicPr>
        <xdr:cNvPr id="182" name="Picture 1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180</xdr:row>
      <xdr:rowOff>0</xdr:rowOff>
    </xdr:from>
    <xdr:to>
      <xdr:col>16</xdr:col>
      <xdr:colOff>219075</xdr:colOff>
      <xdr:row>180</xdr:row>
      <xdr:rowOff>133350</xdr:rowOff>
    </xdr:to>
    <xdr:pic>
      <xdr:nvPicPr>
        <xdr:cNvPr id="183" name="Picture 1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66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181</xdr:row>
      <xdr:rowOff>0</xdr:rowOff>
    </xdr:from>
    <xdr:to>
      <xdr:col>16</xdr:col>
      <xdr:colOff>219075</xdr:colOff>
      <xdr:row>181</xdr:row>
      <xdr:rowOff>142875</xdr:rowOff>
    </xdr:to>
    <xdr:pic>
      <xdr:nvPicPr>
        <xdr:cNvPr id="184" name="Picture 183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219075</xdr:colOff>
      <xdr:row>47</xdr:row>
      <xdr:rowOff>133350</xdr:rowOff>
    </xdr:to>
    <xdr:pic>
      <xdr:nvPicPr>
        <xdr:cNvPr id="186" name="Picture 1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77</xdr:row>
      <xdr:rowOff>0</xdr:rowOff>
    </xdr:from>
    <xdr:to>
      <xdr:col>16</xdr:col>
      <xdr:colOff>219075</xdr:colOff>
      <xdr:row>77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182</xdr:row>
      <xdr:rowOff>0</xdr:rowOff>
    </xdr:from>
    <xdr:to>
      <xdr:col>16</xdr:col>
      <xdr:colOff>219075</xdr:colOff>
      <xdr:row>182</xdr:row>
      <xdr:rowOff>133350</xdr:rowOff>
    </xdr:to>
    <xdr:pic>
      <xdr:nvPicPr>
        <xdr:cNvPr id="188" name="Picture 18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0</xdr:rowOff>
    </xdr:from>
    <xdr:to>
      <xdr:col>16</xdr:col>
      <xdr:colOff>219075</xdr:colOff>
      <xdr:row>183</xdr:row>
      <xdr:rowOff>142875</xdr:rowOff>
    </xdr:to>
    <xdr:pic>
      <xdr:nvPicPr>
        <xdr:cNvPr id="189" name="Picture 18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0</xdr:rowOff>
    </xdr:from>
    <xdr:to>
      <xdr:col>16</xdr:col>
      <xdr:colOff>219075</xdr:colOff>
      <xdr:row>184</xdr:row>
      <xdr:rowOff>133350</xdr:rowOff>
    </xdr:to>
    <xdr:pic>
      <xdr:nvPicPr>
        <xdr:cNvPr id="190" name="Picture 1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0</xdr:rowOff>
    </xdr:from>
    <xdr:to>
      <xdr:col>16</xdr:col>
      <xdr:colOff>219075</xdr:colOff>
      <xdr:row>185</xdr:row>
      <xdr:rowOff>133350</xdr:rowOff>
    </xdr:to>
    <xdr:pic>
      <xdr:nvPicPr>
        <xdr:cNvPr id="191" name="Picture 19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186</xdr:row>
      <xdr:rowOff>0</xdr:rowOff>
    </xdr:from>
    <xdr:to>
      <xdr:col>16</xdr:col>
      <xdr:colOff>219075</xdr:colOff>
      <xdr:row>186</xdr:row>
      <xdr:rowOff>133350</xdr:rowOff>
    </xdr:to>
    <xdr:pic>
      <xdr:nvPicPr>
        <xdr:cNvPr id="192" name="Picture 19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187</xdr:row>
      <xdr:rowOff>0</xdr:rowOff>
    </xdr:from>
    <xdr:to>
      <xdr:col>16</xdr:col>
      <xdr:colOff>219075</xdr:colOff>
      <xdr:row>187</xdr:row>
      <xdr:rowOff>142875</xdr:rowOff>
    </xdr:to>
    <xdr:pic>
      <xdr:nvPicPr>
        <xdr:cNvPr id="193" name="Picture 19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188</xdr:row>
      <xdr:rowOff>0</xdr:rowOff>
    </xdr:from>
    <xdr:to>
      <xdr:col>16</xdr:col>
      <xdr:colOff>219075</xdr:colOff>
      <xdr:row>188</xdr:row>
      <xdr:rowOff>142875</xdr:rowOff>
    </xdr:to>
    <xdr:pic>
      <xdr:nvPicPr>
        <xdr:cNvPr id="194" name="Picture 193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0</xdr:rowOff>
    </xdr:from>
    <xdr:to>
      <xdr:col>16</xdr:col>
      <xdr:colOff>219075</xdr:colOff>
      <xdr:row>189</xdr:row>
      <xdr:rowOff>133350</xdr:rowOff>
    </xdr:to>
    <xdr:pic>
      <xdr:nvPicPr>
        <xdr:cNvPr id="195" name="Picture 1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219075</xdr:colOff>
      <xdr:row>46</xdr:row>
      <xdr:rowOff>133350</xdr:rowOff>
    </xdr:to>
    <xdr:pic>
      <xdr:nvPicPr>
        <xdr:cNvPr id="196" name="Picture 1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219075</xdr:colOff>
      <xdr:row>14</xdr:row>
      <xdr:rowOff>133350</xdr:rowOff>
    </xdr:to>
    <xdr:pic>
      <xdr:nvPicPr>
        <xdr:cNvPr id="197" name="Picture 19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190</xdr:row>
      <xdr:rowOff>0</xdr:rowOff>
    </xdr:from>
    <xdr:to>
      <xdr:col>16</xdr:col>
      <xdr:colOff>219075</xdr:colOff>
      <xdr:row>190</xdr:row>
      <xdr:rowOff>142875</xdr:rowOff>
    </xdr:to>
    <xdr:pic>
      <xdr:nvPicPr>
        <xdr:cNvPr id="198" name="Picture 19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191</xdr:row>
      <xdr:rowOff>0</xdr:rowOff>
    </xdr:from>
    <xdr:to>
      <xdr:col>16</xdr:col>
      <xdr:colOff>219075</xdr:colOff>
      <xdr:row>191</xdr:row>
      <xdr:rowOff>133350</xdr:rowOff>
    </xdr:to>
    <xdr:pic>
      <xdr:nvPicPr>
        <xdr:cNvPr id="199" name="Picture 19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192</xdr:row>
      <xdr:rowOff>0</xdr:rowOff>
    </xdr:from>
    <xdr:to>
      <xdr:col>16</xdr:col>
      <xdr:colOff>219075</xdr:colOff>
      <xdr:row>192</xdr:row>
      <xdr:rowOff>114300</xdr:rowOff>
    </xdr:to>
    <xdr:pic>
      <xdr:nvPicPr>
        <xdr:cNvPr id="200" name="Picture 19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219075</xdr:colOff>
      <xdr:row>76</xdr:row>
      <xdr:rowOff>142875</xdr:rowOff>
    </xdr:to>
    <xdr:pic>
      <xdr:nvPicPr>
        <xdr:cNvPr id="201" name="Picture 20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219075</xdr:colOff>
      <xdr:row>61</xdr:row>
      <xdr:rowOff>133350</xdr:rowOff>
    </xdr:to>
    <xdr:pic>
      <xdr:nvPicPr>
        <xdr:cNvPr id="202" name="Picture 20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193</xdr:row>
      <xdr:rowOff>0</xdr:rowOff>
    </xdr:from>
    <xdr:to>
      <xdr:col>16</xdr:col>
      <xdr:colOff>219075</xdr:colOff>
      <xdr:row>193</xdr:row>
      <xdr:rowOff>142875</xdr:rowOff>
    </xdr:to>
    <xdr:pic>
      <xdr:nvPicPr>
        <xdr:cNvPr id="203" name="Picture 20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</xdr:row>
      <xdr:rowOff>0</xdr:rowOff>
    </xdr:from>
    <xdr:to>
      <xdr:col>16</xdr:col>
      <xdr:colOff>219075</xdr:colOff>
      <xdr:row>194</xdr:row>
      <xdr:rowOff>142875</xdr:rowOff>
    </xdr:to>
    <xdr:pic>
      <xdr:nvPicPr>
        <xdr:cNvPr id="204" name="Picture 203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195</xdr:row>
      <xdr:rowOff>0</xdr:rowOff>
    </xdr:from>
    <xdr:to>
      <xdr:col>16</xdr:col>
      <xdr:colOff>219075</xdr:colOff>
      <xdr:row>195</xdr:row>
      <xdr:rowOff>142875</xdr:rowOff>
    </xdr:to>
    <xdr:pic>
      <xdr:nvPicPr>
        <xdr:cNvPr id="205" name="Picture 20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196</xdr:row>
      <xdr:rowOff>0</xdr:rowOff>
    </xdr:from>
    <xdr:to>
      <xdr:col>16</xdr:col>
      <xdr:colOff>219075</xdr:colOff>
      <xdr:row>196</xdr:row>
      <xdr:rowOff>114300</xdr:rowOff>
    </xdr:to>
    <xdr:pic>
      <xdr:nvPicPr>
        <xdr:cNvPr id="206" name="Picture 205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197</xdr:row>
      <xdr:rowOff>0</xdr:rowOff>
    </xdr:from>
    <xdr:to>
      <xdr:col>16</xdr:col>
      <xdr:colOff>219075</xdr:colOff>
      <xdr:row>197</xdr:row>
      <xdr:rowOff>142875</xdr:rowOff>
    </xdr:to>
    <xdr:pic>
      <xdr:nvPicPr>
        <xdr:cNvPr id="207" name="Picture 2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219075</xdr:colOff>
      <xdr:row>34</xdr:row>
      <xdr:rowOff>133350</xdr:rowOff>
    </xdr:to>
    <xdr:pic>
      <xdr:nvPicPr>
        <xdr:cNvPr id="208" name="Picture 20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198</xdr:row>
      <xdr:rowOff>0</xdr:rowOff>
    </xdr:from>
    <xdr:to>
      <xdr:col>16</xdr:col>
      <xdr:colOff>219075</xdr:colOff>
      <xdr:row>198</xdr:row>
      <xdr:rowOff>142875</xdr:rowOff>
    </xdr:to>
    <xdr:pic>
      <xdr:nvPicPr>
        <xdr:cNvPr id="209" name="Picture 2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199</xdr:row>
      <xdr:rowOff>0</xdr:rowOff>
    </xdr:from>
    <xdr:to>
      <xdr:col>16</xdr:col>
      <xdr:colOff>219075</xdr:colOff>
      <xdr:row>199</xdr:row>
      <xdr:rowOff>114300</xdr:rowOff>
    </xdr:to>
    <xdr:pic>
      <xdr:nvPicPr>
        <xdr:cNvPr id="211" name="Picture 210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219075</xdr:colOff>
      <xdr:row>65</xdr:row>
      <xdr:rowOff>142875</xdr:rowOff>
    </xdr:to>
    <xdr:pic>
      <xdr:nvPicPr>
        <xdr:cNvPr id="212" name="Picture 2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200</xdr:row>
      <xdr:rowOff>0</xdr:rowOff>
    </xdr:from>
    <xdr:to>
      <xdr:col>16</xdr:col>
      <xdr:colOff>219075</xdr:colOff>
      <xdr:row>200</xdr:row>
      <xdr:rowOff>142875</xdr:rowOff>
    </xdr:to>
    <xdr:pic>
      <xdr:nvPicPr>
        <xdr:cNvPr id="213" name="Picture 21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201</xdr:row>
      <xdr:rowOff>0</xdr:rowOff>
    </xdr:from>
    <xdr:to>
      <xdr:col>16</xdr:col>
      <xdr:colOff>219075</xdr:colOff>
      <xdr:row>201</xdr:row>
      <xdr:rowOff>142875</xdr:rowOff>
    </xdr:to>
    <xdr:pic>
      <xdr:nvPicPr>
        <xdr:cNvPr id="214" name="Picture 2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219075</xdr:colOff>
      <xdr:row>40</xdr:row>
      <xdr:rowOff>142875</xdr:rowOff>
    </xdr:to>
    <xdr:pic>
      <xdr:nvPicPr>
        <xdr:cNvPr id="215" name="Picture 21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0</xdr:rowOff>
    </xdr:from>
    <xdr:to>
      <xdr:col>16</xdr:col>
      <xdr:colOff>219075</xdr:colOff>
      <xdr:row>202</xdr:row>
      <xdr:rowOff>133350</xdr:rowOff>
    </xdr:to>
    <xdr:pic>
      <xdr:nvPicPr>
        <xdr:cNvPr id="216" name="Picture 2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203</xdr:row>
      <xdr:rowOff>0</xdr:rowOff>
    </xdr:from>
    <xdr:to>
      <xdr:col>16</xdr:col>
      <xdr:colOff>219075</xdr:colOff>
      <xdr:row>203</xdr:row>
      <xdr:rowOff>133350</xdr:rowOff>
    </xdr:to>
    <xdr:pic>
      <xdr:nvPicPr>
        <xdr:cNvPr id="217" name="Picture 21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204</xdr:row>
      <xdr:rowOff>0</xdr:rowOff>
    </xdr:from>
    <xdr:to>
      <xdr:col>16</xdr:col>
      <xdr:colOff>219075</xdr:colOff>
      <xdr:row>204</xdr:row>
      <xdr:rowOff>142875</xdr:rowOff>
    </xdr:to>
    <xdr:pic>
      <xdr:nvPicPr>
        <xdr:cNvPr id="218" name="Picture 2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205</xdr:row>
      <xdr:rowOff>0</xdr:rowOff>
    </xdr:from>
    <xdr:to>
      <xdr:col>16</xdr:col>
      <xdr:colOff>219075</xdr:colOff>
      <xdr:row>205</xdr:row>
      <xdr:rowOff>133350</xdr:rowOff>
    </xdr:to>
    <xdr:pic>
      <xdr:nvPicPr>
        <xdr:cNvPr id="219" name="Picture 21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206</xdr:row>
      <xdr:rowOff>0</xdr:rowOff>
    </xdr:from>
    <xdr:to>
      <xdr:col>16</xdr:col>
      <xdr:colOff>219075</xdr:colOff>
      <xdr:row>206</xdr:row>
      <xdr:rowOff>142875</xdr:rowOff>
    </xdr:to>
    <xdr:pic>
      <xdr:nvPicPr>
        <xdr:cNvPr id="220" name="Picture 2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207</xdr:row>
      <xdr:rowOff>0</xdr:rowOff>
    </xdr:from>
    <xdr:to>
      <xdr:col>16</xdr:col>
      <xdr:colOff>219075</xdr:colOff>
      <xdr:row>207</xdr:row>
      <xdr:rowOff>142875</xdr:rowOff>
    </xdr:to>
    <xdr:pic>
      <xdr:nvPicPr>
        <xdr:cNvPr id="221" name="Picture 22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208</xdr:row>
      <xdr:rowOff>0</xdr:rowOff>
    </xdr:from>
    <xdr:to>
      <xdr:col>16</xdr:col>
      <xdr:colOff>219075</xdr:colOff>
      <xdr:row>208</xdr:row>
      <xdr:rowOff>142875</xdr:rowOff>
    </xdr:to>
    <xdr:pic>
      <xdr:nvPicPr>
        <xdr:cNvPr id="222" name="Picture 2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209</xdr:row>
      <xdr:rowOff>0</xdr:rowOff>
    </xdr:from>
    <xdr:to>
      <xdr:col>16</xdr:col>
      <xdr:colOff>219075</xdr:colOff>
      <xdr:row>209</xdr:row>
      <xdr:rowOff>133350</xdr:rowOff>
    </xdr:to>
    <xdr:pic>
      <xdr:nvPicPr>
        <xdr:cNvPr id="223" name="Picture 2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210</xdr:row>
      <xdr:rowOff>0</xdr:rowOff>
    </xdr:from>
    <xdr:to>
      <xdr:col>16</xdr:col>
      <xdr:colOff>219075</xdr:colOff>
      <xdr:row>210</xdr:row>
      <xdr:rowOff>142875</xdr:rowOff>
    </xdr:to>
    <xdr:pic>
      <xdr:nvPicPr>
        <xdr:cNvPr id="224" name="Picture 2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182</xdr:row>
      <xdr:rowOff>0</xdr:rowOff>
    </xdr:from>
    <xdr:to>
      <xdr:col>16</xdr:col>
      <xdr:colOff>219075</xdr:colOff>
      <xdr:row>182</xdr:row>
      <xdr:rowOff>142875</xdr:rowOff>
    </xdr:to>
    <xdr:pic>
      <xdr:nvPicPr>
        <xdr:cNvPr id="225" name="Picture 2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0</xdr:rowOff>
    </xdr:from>
    <xdr:to>
      <xdr:col>16</xdr:col>
      <xdr:colOff>219075</xdr:colOff>
      <xdr:row>183</xdr:row>
      <xdr:rowOff>142875</xdr:rowOff>
    </xdr:to>
    <xdr:pic>
      <xdr:nvPicPr>
        <xdr:cNvPr id="226" name="Picture 2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183</xdr:row>
      <xdr:rowOff>0</xdr:rowOff>
    </xdr:from>
    <xdr:to>
      <xdr:col>16</xdr:col>
      <xdr:colOff>219075</xdr:colOff>
      <xdr:row>183</xdr:row>
      <xdr:rowOff>142875</xdr:rowOff>
    </xdr:to>
    <xdr:pic>
      <xdr:nvPicPr>
        <xdr:cNvPr id="227" name="Picture 226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184</xdr:row>
      <xdr:rowOff>0</xdr:rowOff>
    </xdr:from>
    <xdr:to>
      <xdr:col>16</xdr:col>
      <xdr:colOff>219075</xdr:colOff>
      <xdr:row>184</xdr:row>
      <xdr:rowOff>133350</xdr:rowOff>
    </xdr:to>
    <xdr:pic>
      <xdr:nvPicPr>
        <xdr:cNvPr id="228" name="Picture 2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185</xdr:row>
      <xdr:rowOff>0</xdr:rowOff>
    </xdr:from>
    <xdr:to>
      <xdr:col>16</xdr:col>
      <xdr:colOff>219075</xdr:colOff>
      <xdr:row>185</xdr:row>
      <xdr:rowOff>142875</xdr:rowOff>
    </xdr:to>
    <xdr:pic>
      <xdr:nvPicPr>
        <xdr:cNvPr id="229" name="Picture 2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186</xdr:row>
      <xdr:rowOff>0</xdr:rowOff>
    </xdr:from>
    <xdr:to>
      <xdr:col>16</xdr:col>
      <xdr:colOff>219075</xdr:colOff>
      <xdr:row>186</xdr:row>
      <xdr:rowOff>133350</xdr:rowOff>
    </xdr:to>
    <xdr:pic>
      <xdr:nvPicPr>
        <xdr:cNvPr id="230" name="Picture 2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187</xdr:row>
      <xdr:rowOff>0</xdr:rowOff>
    </xdr:from>
    <xdr:to>
      <xdr:col>16</xdr:col>
      <xdr:colOff>219075</xdr:colOff>
      <xdr:row>187</xdr:row>
      <xdr:rowOff>133350</xdr:rowOff>
    </xdr:to>
    <xdr:pic>
      <xdr:nvPicPr>
        <xdr:cNvPr id="231" name="Picture 23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188</xdr:row>
      <xdr:rowOff>0</xdr:rowOff>
    </xdr:from>
    <xdr:to>
      <xdr:col>16</xdr:col>
      <xdr:colOff>219075</xdr:colOff>
      <xdr:row>188</xdr:row>
      <xdr:rowOff>133350</xdr:rowOff>
    </xdr:to>
    <xdr:pic>
      <xdr:nvPicPr>
        <xdr:cNvPr id="232" name="Picture 23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189</xdr:row>
      <xdr:rowOff>0</xdr:rowOff>
    </xdr:from>
    <xdr:to>
      <xdr:col>16</xdr:col>
      <xdr:colOff>219075</xdr:colOff>
      <xdr:row>189</xdr:row>
      <xdr:rowOff>142875</xdr:rowOff>
    </xdr:to>
    <xdr:pic>
      <xdr:nvPicPr>
        <xdr:cNvPr id="233" name="Picture 2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219075</xdr:colOff>
      <xdr:row>46</xdr:row>
      <xdr:rowOff>142875</xdr:rowOff>
    </xdr:to>
    <xdr:pic>
      <xdr:nvPicPr>
        <xdr:cNvPr id="234" name="Picture 233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219075</xdr:colOff>
      <xdr:row>14</xdr:row>
      <xdr:rowOff>133350</xdr:rowOff>
    </xdr:to>
    <xdr:pic>
      <xdr:nvPicPr>
        <xdr:cNvPr id="235" name="Picture 2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190</xdr:row>
      <xdr:rowOff>0</xdr:rowOff>
    </xdr:from>
    <xdr:to>
      <xdr:col>16</xdr:col>
      <xdr:colOff>219075</xdr:colOff>
      <xdr:row>190</xdr:row>
      <xdr:rowOff>133350</xdr:rowOff>
    </xdr:to>
    <xdr:pic>
      <xdr:nvPicPr>
        <xdr:cNvPr id="236" name="Picture 2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191</xdr:row>
      <xdr:rowOff>0</xdr:rowOff>
    </xdr:from>
    <xdr:to>
      <xdr:col>16</xdr:col>
      <xdr:colOff>219075</xdr:colOff>
      <xdr:row>191</xdr:row>
      <xdr:rowOff>133350</xdr:rowOff>
    </xdr:to>
    <xdr:pic>
      <xdr:nvPicPr>
        <xdr:cNvPr id="237" name="Picture 236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192</xdr:row>
      <xdr:rowOff>0</xdr:rowOff>
    </xdr:from>
    <xdr:to>
      <xdr:col>16</xdr:col>
      <xdr:colOff>219075</xdr:colOff>
      <xdr:row>192</xdr:row>
      <xdr:rowOff>142875</xdr:rowOff>
    </xdr:to>
    <xdr:pic>
      <xdr:nvPicPr>
        <xdr:cNvPr id="238" name="Picture 23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76</xdr:row>
      <xdr:rowOff>0</xdr:rowOff>
    </xdr:from>
    <xdr:to>
      <xdr:col>16</xdr:col>
      <xdr:colOff>219075</xdr:colOff>
      <xdr:row>76</xdr:row>
      <xdr:rowOff>133350</xdr:rowOff>
    </xdr:to>
    <xdr:pic>
      <xdr:nvPicPr>
        <xdr:cNvPr id="239" name="Picture 23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219075</xdr:colOff>
      <xdr:row>61</xdr:row>
      <xdr:rowOff>114300</xdr:rowOff>
    </xdr:to>
    <xdr:pic>
      <xdr:nvPicPr>
        <xdr:cNvPr id="240" name="Picture 23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193</xdr:row>
      <xdr:rowOff>0</xdr:rowOff>
    </xdr:from>
    <xdr:to>
      <xdr:col>16</xdr:col>
      <xdr:colOff>219075</xdr:colOff>
      <xdr:row>193</xdr:row>
      <xdr:rowOff>142875</xdr:rowOff>
    </xdr:to>
    <xdr:pic>
      <xdr:nvPicPr>
        <xdr:cNvPr id="241" name="Picture 24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194</xdr:row>
      <xdr:rowOff>0</xdr:rowOff>
    </xdr:from>
    <xdr:to>
      <xdr:col>16</xdr:col>
      <xdr:colOff>219075</xdr:colOff>
      <xdr:row>194</xdr:row>
      <xdr:rowOff>133350</xdr:rowOff>
    </xdr:to>
    <xdr:pic>
      <xdr:nvPicPr>
        <xdr:cNvPr id="242" name="Picture 24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195</xdr:row>
      <xdr:rowOff>0</xdr:rowOff>
    </xdr:from>
    <xdr:to>
      <xdr:col>16</xdr:col>
      <xdr:colOff>219075</xdr:colOff>
      <xdr:row>195</xdr:row>
      <xdr:rowOff>142875</xdr:rowOff>
    </xdr:to>
    <xdr:pic>
      <xdr:nvPicPr>
        <xdr:cNvPr id="243" name="Picture 24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196</xdr:row>
      <xdr:rowOff>0</xdr:rowOff>
    </xdr:from>
    <xdr:to>
      <xdr:col>16</xdr:col>
      <xdr:colOff>219075</xdr:colOff>
      <xdr:row>196</xdr:row>
      <xdr:rowOff>142875</xdr:rowOff>
    </xdr:to>
    <xdr:pic>
      <xdr:nvPicPr>
        <xdr:cNvPr id="244" name="Picture 243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197</xdr:row>
      <xdr:rowOff>0</xdr:rowOff>
    </xdr:from>
    <xdr:to>
      <xdr:col>16</xdr:col>
      <xdr:colOff>219075</xdr:colOff>
      <xdr:row>197</xdr:row>
      <xdr:rowOff>142875</xdr:rowOff>
    </xdr:to>
    <xdr:pic>
      <xdr:nvPicPr>
        <xdr:cNvPr id="245" name="Picture 24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219075</xdr:colOff>
      <xdr:row>34</xdr:row>
      <xdr:rowOff>114300</xdr:rowOff>
    </xdr:to>
    <xdr:pic>
      <xdr:nvPicPr>
        <xdr:cNvPr id="246" name="Picture 245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198</xdr:row>
      <xdr:rowOff>0</xdr:rowOff>
    </xdr:from>
    <xdr:to>
      <xdr:col>16</xdr:col>
      <xdr:colOff>219075</xdr:colOff>
      <xdr:row>198</xdr:row>
      <xdr:rowOff>142875</xdr:rowOff>
    </xdr:to>
    <xdr:pic>
      <xdr:nvPicPr>
        <xdr:cNvPr id="247" name="Picture 2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199</xdr:row>
      <xdr:rowOff>0</xdr:rowOff>
    </xdr:from>
    <xdr:to>
      <xdr:col>16</xdr:col>
      <xdr:colOff>219075</xdr:colOff>
      <xdr:row>199</xdr:row>
      <xdr:rowOff>142875</xdr:rowOff>
    </xdr:to>
    <xdr:pic>
      <xdr:nvPicPr>
        <xdr:cNvPr id="249" name="Picture 2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219075</xdr:colOff>
      <xdr:row>65</xdr:row>
      <xdr:rowOff>133350</xdr:rowOff>
    </xdr:to>
    <xdr:pic>
      <xdr:nvPicPr>
        <xdr:cNvPr id="250" name="Picture 24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200</xdr:row>
      <xdr:rowOff>0</xdr:rowOff>
    </xdr:from>
    <xdr:to>
      <xdr:col>16</xdr:col>
      <xdr:colOff>219075</xdr:colOff>
      <xdr:row>200</xdr:row>
      <xdr:rowOff>114300</xdr:rowOff>
    </xdr:to>
    <xdr:pic>
      <xdr:nvPicPr>
        <xdr:cNvPr id="251" name="Picture 250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201</xdr:row>
      <xdr:rowOff>0</xdr:rowOff>
    </xdr:from>
    <xdr:to>
      <xdr:col>16</xdr:col>
      <xdr:colOff>219075</xdr:colOff>
      <xdr:row>201</xdr:row>
      <xdr:rowOff>142875</xdr:rowOff>
    </xdr:to>
    <xdr:pic>
      <xdr:nvPicPr>
        <xdr:cNvPr id="252" name="Picture 25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219075</xdr:colOff>
      <xdr:row>40</xdr:row>
      <xdr:rowOff>142875</xdr:rowOff>
    </xdr:to>
    <xdr:pic>
      <xdr:nvPicPr>
        <xdr:cNvPr id="253" name="Picture 25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202</xdr:row>
      <xdr:rowOff>0</xdr:rowOff>
    </xdr:from>
    <xdr:to>
      <xdr:col>16</xdr:col>
      <xdr:colOff>219075</xdr:colOff>
      <xdr:row>202</xdr:row>
      <xdr:rowOff>142875</xdr:rowOff>
    </xdr:to>
    <xdr:pic>
      <xdr:nvPicPr>
        <xdr:cNvPr id="254" name="Picture 2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203</xdr:row>
      <xdr:rowOff>0</xdr:rowOff>
    </xdr:from>
    <xdr:to>
      <xdr:col>16</xdr:col>
      <xdr:colOff>219075</xdr:colOff>
      <xdr:row>203</xdr:row>
      <xdr:rowOff>142875</xdr:rowOff>
    </xdr:to>
    <xdr:pic>
      <xdr:nvPicPr>
        <xdr:cNvPr id="255" name="Picture 2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204</xdr:row>
      <xdr:rowOff>0</xdr:rowOff>
    </xdr:from>
    <xdr:to>
      <xdr:col>16</xdr:col>
      <xdr:colOff>219075</xdr:colOff>
      <xdr:row>204</xdr:row>
      <xdr:rowOff>133350</xdr:rowOff>
    </xdr:to>
    <xdr:pic>
      <xdr:nvPicPr>
        <xdr:cNvPr id="256" name="Picture 2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205</xdr:row>
      <xdr:rowOff>0</xdr:rowOff>
    </xdr:from>
    <xdr:to>
      <xdr:col>16</xdr:col>
      <xdr:colOff>219075</xdr:colOff>
      <xdr:row>205</xdr:row>
      <xdr:rowOff>133350</xdr:rowOff>
    </xdr:to>
    <xdr:pic>
      <xdr:nvPicPr>
        <xdr:cNvPr id="257" name="Picture 25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9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206</xdr:row>
      <xdr:rowOff>0</xdr:rowOff>
    </xdr:from>
    <xdr:to>
      <xdr:col>16</xdr:col>
      <xdr:colOff>219075</xdr:colOff>
      <xdr:row>206</xdr:row>
      <xdr:rowOff>142875</xdr:rowOff>
    </xdr:to>
    <xdr:pic>
      <xdr:nvPicPr>
        <xdr:cNvPr id="258" name="Picture 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207</xdr:row>
      <xdr:rowOff>0</xdr:rowOff>
    </xdr:from>
    <xdr:to>
      <xdr:col>16</xdr:col>
      <xdr:colOff>219075</xdr:colOff>
      <xdr:row>207</xdr:row>
      <xdr:rowOff>133350</xdr:rowOff>
    </xdr:to>
    <xdr:pic>
      <xdr:nvPicPr>
        <xdr:cNvPr id="259" name="Picture 2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208</xdr:row>
      <xdr:rowOff>0</xdr:rowOff>
    </xdr:from>
    <xdr:to>
      <xdr:col>16</xdr:col>
      <xdr:colOff>219075</xdr:colOff>
      <xdr:row>208</xdr:row>
      <xdr:rowOff>142875</xdr:rowOff>
    </xdr:to>
    <xdr:pic>
      <xdr:nvPicPr>
        <xdr:cNvPr id="260" name="Picture 2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209</xdr:row>
      <xdr:rowOff>0</xdr:rowOff>
    </xdr:from>
    <xdr:to>
      <xdr:col>16</xdr:col>
      <xdr:colOff>219075</xdr:colOff>
      <xdr:row>209</xdr:row>
      <xdr:rowOff>142875</xdr:rowOff>
    </xdr:to>
    <xdr:pic>
      <xdr:nvPicPr>
        <xdr:cNvPr id="261" name="Picture 26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210</xdr:row>
      <xdr:rowOff>0</xdr:rowOff>
    </xdr:from>
    <xdr:to>
      <xdr:col>16</xdr:col>
      <xdr:colOff>219075</xdr:colOff>
      <xdr:row>210</xdr:row>
      <xdr:rowOff>142875</xdr:rowOff>
    </xdr:to>
    <xdr:pic>
      <xdr:nvPicPr>
        <xdr:cNvPr id="262" name="Picture 2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211</xdr:row>
      <xdr:rowOff>0</xdr:rowOff>
    </xdr:from>
    <xdr:to>
      <xdr:col>16</xdr:col>
      <xdr:colOff>219075</xdr:colOff>
      <xdr:row>211</xdr:row>
      <xdr:rowOff>133350</xdr:rowOff>
    </xdr:to>
    <xdr:pic>
      <xdr:nvPicPr>
        <xdr:cNvPr id="263" name="Picture 2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212</xdr:row>
      <xdr:rowOff>0</xdr:rowOff>
    </xdr:from>
    <xdr:to>
      <xdr:col>16</xdr:col>
      <xdr:colOff>219075</xdr:colOff>
      <xdr:row>212</xdr:row>
      <xdr:rowOff>142875</xdr:rowOff>
    </xdr:to>
    <xdr:pic>
      <xdr:nvPicPr>
        <xdr:cNvPr id="264" name="Picture 26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225</xdr:row>
      <xdr:rowOff>0</xdr:rowOff>
    </xdr:from>
    <xdr:to>
      <xdr:col>16</xdr:col>
      <xdr:colOff>219075</xdr:colOff>
      <xdr:row>225</xdr:row>
      <xdr:rowOff>133350</xdr:rowOff>
    </xdr:to>
    <xdr:pic>
      <xdr:nvPicPr>
        <xdr:cNvPr id="265" name="Picture 2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226</xdr:row>
      <xdr:rowOff>0</xdr:rowOff>
    </xdr:from>
    <xdr:to>
      <xdr:col>16</xdr:col>
      <xdr:colOff>219075</xdr:colOff>
      <xdr:row>226</xdr:row>
      <xdr:rowOff>133350</xdr:rowOff>
    </xdr:to>
    <xdr:pic>
      <xdr:nvPicPr>
        <xdr:cNvPr id="266" name="Picture 2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226</xdr:row>
      <xdr:rowOff>0</xdr:rowOff>
    </xdr:from>
    <xdr:to>
      <xdr:col>16</xdr:col>
      <xdr:colOff>219075</xdr:colOff>
      <xdr:row>226</xdr:row>
      <xdr:rowOff>133350</xdr:rowOff>
    </xdr:to>
    <xdr:pic>
      <xdr:nvPicPr>
        <xdr:cNvPr id="267" name="Picture 2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219075</xdr:colOff>
      <xdr:row>66</xdr:row>
      <xdr:rowOff>133350</xdr:rowOff>
    </xdr:to>
    <xdr:pic>
      <xdr:nvPicPr>
        <xdr:cNvPr id="268" name="Picture 2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219075</xdr:colOff>
      <xdr:row>66</xdr:row>
      <xdr:rowOff>142875</xdr:rowOff>
    </xdr:to>
    <xdr:pic>
      <xdr:nvPicPr>
        <xdr:cNvPr id="269" name="Picture 26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227</xdr:row>
      <xdr:rowOff>0</xdr:rowOff>
    </xdr:from>
    <xdr:to>
      <xdr:col>16</xdr:col>
      <xdr:colOff>219075</xdr:colOff>
      <xdr:row>227</xdr:row>
      <xdr:rowOff>142875</xdr:rowOff>
    </xdr:to>
    <xdr:pic>
      <xdr:nvPicPr>
        <xdr:cNvPr id="270" name="Picture 2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227</xdr:row>
      <xdr:rowOff>0</xdr:rowOff>
    </xdr:from>
    <xdr:to>
      <xdr:col>16</xdr:col>
      <xdr:colOff>219075</xdr:colOff>
      <xdr:row>227</xdr:row>
      <xdr:rowOff>133350</xdr:rowOff>
    </xdr:to>
    <xdr:pic>
      <xdr:nvPicPr>
        <xdr:cNvPr id="271" name="Picture 2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228</xdr:row>
      <xdr:rowOff>0</xdr:rowOff>
    </xdr:from>
    <xdr:to>
      <xdr:col>16</xdr:col>
      <xdr:colOff>219075</xdr:colOff>
      <xdr:row>228</xdr:row>
      <xdr:rowOff>133350</xdr:rowOff>
    </xdr:to>
    <xdr:pic>
      <xdr:nvPicPr>
        <xdr:cNvPr id="272" name="Picture 27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228</xdr:row>
      <xdr:rowOff>0</xdr:rowOff>
    </xdr:from>
    <xdr:to>
      <xdr:col>16</xdr:col>
      <xdr:colOff>219075</xdr:colOff>
      <xdr:row>228</xdr:row>
      <xdr:rowOff>133350</xdr:rowOff>
    </xdr:to>
    <xdr:pic>
      <xdr:nvPicPr>
        <xdr:cNvPr id="273" name="Picture 2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16</xdr:col>
      <xdr:colOff>219075</xdr:colOff>
      <xdr:row>229</xdr:row>
      <xdr:rowOff>133350</xdr:rowOff>
    </xdr:to>
    <xdr:pic>
      <xdr:nvPicPr>
        <xdr:cNvPr id="274" name="Picture 2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229</xdr:row>
      <xdr:rowOff>0</xdr:rowOff>
    </xdr:from>
    <xdr:to>
      <xdr:col>16</xdr:col>
      <xdr:colOff>219075</xdr:colOff>
      <xdr:row>229</xdr:row>
      <xdr:rowOff>142875</xdr:rowOff>
    </xdr:to>
    <xdr:pic>
      <xdr:nvPicPr>
        <xdr:cNvPr id="275" name="Picture 2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219075</xdr:colOff>
      <xdr:row>86</xdr:row>
      <xdr:rowOff>142875</xdr:rowOff>
    </xdr:to>
    <xdr:pic>
      <xdr:nvPicPr>
        <xdr:cNvPr id="276" name="Picture 2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86</xdr:row>
      <xdr:rowOff>0</xdr:rowOff>
    </xdr:from>
    <xdr:to>
      <xdr:col>16</xdr:col>
      <xdr:colOff>219075</xdr:colOff>
      <xdr:row>86</xdr:row>
      <xdr:rowOff>142875</xdr:rowOff>
    </xdr:to>
    <xdr:pic>
      <xdr:nvPicPr>
        <xdr:cNvPr id="277" name="Picture 2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230</xdr:row>
      <xdr:rowOff>0</xdr:rowOff>
    </xdr:from>
    <xdr:to>
      <xdr:col>16</xdr:col>
      <xdr:colOff>219075</xdr:colOff>
      <xdr:row>230</xdr:row>
      <xdr:rowOff>142875</xdr:rowOff>
    </xdr:to>
    <xdr:pic>
      <xdr:nvPicPr>
        <xdr:cNvPr id="278" name="Picture 2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230</xdr:row>
      <xdr:rowOff>0</xdr:rowOff>
    </xdr:from>
    <xdr:to>
      <xdr:col>16</xdr:col>
      <xdr:colOff>219075</xdr:colOff>
      <xdr:row>230</xdr:row>
      <xdr:rowOff>133350</xdr:rowOff>
    </xdr:to>
    <xdr:pic>
      <xdr:nvPicPr>
        <xdr:cNvPr id="279" name="Picture 2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231</xdr:row>
      <xdr:rowOff>0</xdr:rowOff>
    </xdr:from>
    <xdr:to>
      <xdr:col>16</xdr:col>
      <xdr:colOff>219075</xdr:colOff>
      <xdr:row>231</xdr:row>
      <xdr:rowOff>133350</xdr:rowOff>
    </xdr:to>
    <xdr:pic>
      <xdr:nvPicPr>
        <xdr:cNvPr id="280" name="Picture 27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231</xdr:row>
      <xdr:rowOff>0</xdr:rowOff>
    </xdr:from>
    <xdr:to>
      <xdr:col>16</xdr:col>
      <xdr:colOff>219075</xdr:colOff>
      <xdr:row>231</xdr:row>
      <xdr:rowOff>133350</xdr:rowOff>
    </xdr:to>
    <xdr:pic>
      <xdr:nvPicPr>
        <xdr:cNvPr id="281" name="Picture 28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219075</xdr:colOff>
      <xdr:row>74</xdr:row>
      <xdr:rowOff>133350</xdr:rowOff>
    </xdr:to>
    <xdr:pic>
      <xdr:nvPicPr>
        <xdr:cNvPr id="282" name="Picture 28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74</xdr:row>
      <xdr:rowOff>0</xdr:rowOff>
    </xdr:from>
    <xdr:to>
      <xdr:col>16</xdr:col>
      <xdr:colOff>219075</xdr:colOff>
      <xdr:row>74</xdr:row>
      <xdr:rowOff>133350</xdr:rowOff>
    </xdr:to>
    <xdr:pic>
      <xdr:nvPicPr>
        <xdr:cNvPr id="283" name="Picture 2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219075</xdr:colOff>
      <xdr:row>73</xdr:row>
      <xdr:rowOff>133350</xdr:rowOff>
    </xdr:to>
    <xdr:pic>
      <xdr:nvPicPr>
        <xdr:cNvPr id="284" name="Picture 2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219075</xdr:colOff>
      <xdr:row>73</xdr:row>
      <xdr:rowOff>133350</xdr:rowOff>
    </xdr:to>
    <xdr:pic>
      <xdr:nvPicPr>
        <xdr:cNvPr id="285" name="Picture 28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232</xdr:row>
      <xdr:rowOff>0</xdr:rowOff>
    </xdr:from>
    <xdr:to>
      <xdr:col>16</xdr:col>
      <xdr:colOff>219075</xdr:colOff>
      <xdr:row>232</xdr:row>
      <xdr:rowOff>133350</xdr:rowOff>
    </xdr:to>
    <xdr:pic>
      <xdr:nvPicPr>
        <xdr:cNvPr id="286" name="Picture 28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232</xdr:row>
      <xdr:rowOff>0</xdr:rowOff>
    </xdr:from>
    <xdr:to>
      <xdr:col>16</xdr:col>
      <xdr:colOff>219075</xdr:colOff>
      <xdr:row>232</xdr:row>
      <xdr:rowOff>142875</xdr:rowOff>
    </xdr:to>
    <xdr:pic>
      <xdr:nvPicPr>
        <xdr:cNvPr id="287" name="Picture 28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233</xdr:row>
      <xdr:rowOff>0</xdr:rowOff>
    </xdr:from>
    <xdr:to>
      <xdr:col>16</xdr:col>
      <xdr:colOff>219075</xdr:colOff>
      <xdr:row>233</xdr:row>
      <xdr:rowOff>142875</xdr:rowOff>
    </xdr:to>
    <xdr:pic>
      <xdr:nvPicPr>
        <xdr:cNvPr id="288" name="Picture 28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233</xdr:row>
      <xdr:rowOff>0</xdr:rowOff>
    </xdr:from>
    <xdr:to>
      <xdr:col>16</xdr:col>
      <xdr:colOff>219075</xdr:colOff>
      <xdr:row>233</xdr:row>
      <xdr:rowOff>133350</xdr:rowOff>
    </xdr:to>
    <xdr:pic>
      <xdr:nvPicPr>
        <xdr:cNvPr id="289" name="Picture 2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234</xdr:row>
      <xdr:rowOff>0</xdr:rowOff>
    </xdr:from>
    <xdr:to>
      <xdr:col>16</xdr:col>
      <xdr:colOff>219075</xdr:colOff>
      <xdr:row>234</xdr:row>
      <xdr:rowOff>133350</xdr:rowOff>
    </xdr:to>
    <xdr:pic>
      <xdr:nvPicPr>
        <xdr:cNvPr id="290" name="Picture 2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234</xdr:row>
      <xdr:rowOff>0</xdr:rowOff>
    </xdr:from>
    <xdr:to>
      <xdr:col>16</xdr:col>
      <xdr:colOff>219075</xdr:colOff>
      <xdr:row>234</xdr:row>
      <xdr:rowOff>142875</xdr:rowOff>
    </xdr:to>
    <xdr:pic>
      <xdr:nvPicPr>
        <xdr:cNvPr id="291" name="Picture 2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219075</xdr:colOff>
      <xdr:row>235</xdr:row>
      <xdr:rowOff>142875</xdr:rowOff>
    </xdr:to>
    <xdr:pic>
      <xdr:nvPicPr>
        <xdr:cNvPr id="292" name="Picture 2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235</xdr:row>
      <xdr:rowOff>0</xdr:rowOff>
    </xdr:from>
    <xdr:to>
      <xdr:col>16</xdr:col>
      <xdr:colOff>219075</xdr:colOff>
      <xdr:row>235</xdr:row>
      <xdr:rowOff>142875</xdr:rowOff>
    </xdr:to>
    <xdr:pic>
      <xdr:nvPicPr>
        <xdr:cNvPr id="293" name="Picture 2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219075</xdr:colOff>
      <xdr:row>236</xdr:row>
      <xdr:rowOff>142875</xdr:rowOff>
    </xdr:to>
    <xdr:pic>
      <xdr:nvPicPr>
        <xdr:cNvPr id="294" name="Picture 2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219075</xdr:colOff>
      <xdr:row>236</xdr:row>
      <xdr:rowOff>133350</xdr:rowOff>
    </xdr:to>
    <xdr:pic>
      <xdr:nvPicPr>
        <xdr:cNvPr id="295" name="Picture 29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219075</xdr:colOff>
      <xdr:row>237</xdr:row>
      <xdr:rowOff>133350</xdr:rowOff>
    </xdr:to>
    <xdr:pic>
      <xdr:nvPicPr>
        <xdr:cNvPr id="296" name="Picture 29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219075</xdr:colOff>
      <xdr:row>237</xdr:row>
      <xdr:rowOff>133350</xdr:rowOff>
    </xdr:to>
    <xdr:pic>
      <xdr:nvPicPr>
        <xdr:cNvPr id="297" name="Picture 2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16</xdr:col>
      <xdr:colOff>219075</xdr:colOff>
      <xdr:row>81</xdr:row>
      <xdr:rowOff>133350</xdr:rowOff>
    </xdr:to>
    <xdr:pic>
      <xdr:nvPicPr>
        <xdr:cNvPr id="298" name="Picture 2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81</xdr:row>
      <xdr:rowOff>0</xdr:rowOff>
    </xdr:from>
    <xdr:to>
      <xdr:col>16</xdr:col>
      <xdr:colOff>219075</xdr:colOff>
      <xdr:row>81</xdr:row>
      <xdr:rowOff>142875</xdr:rowOff>
    </xdr:to>
    <xdr:pic>
      <xdr:nvPicPr>
        <xdr:cNvPr id="299" name="Picture 2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238</xdr:row>
      <xdr:rowOff>0</xdr:rowOff>
    </xdr:from>
    <xdr:to>
      <xdr:col>16</xdr:col>
      <xdr:colOff>219075</xdr:colOff>
      <xdr:row>238</xdr:row>
      <xdr:rowOff>142875</xdr:rowOff>
    </xdr:to>
    <xdr:pic>
      <xdr:nvPicPr>
        <xdr:cNvPr id="300" name="Picture 2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238</xdr:row>
      <xdr:rowOff>0</xdr:rowOff>
    </xdr:from>
    <xdr:to>
      <xdr:col>16</xdr:col>
      <xdr:colOff>219075</xdr:colOff>
      <xdr:row>238</xdr:row>
      <xdr:rowOff>142875</xdr:rowOff>
    </xdr:to>
    <xdr:pic>
      <xdr:nvPicPr>
        <xdr:cNvPr id="301" name="Picture 3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239</xdr:row>
      <xdr:rowOff>0</xdr:rowOff>
    </xdr:from>
    <xdr:to>
      <xdr:col>16</xdr:col>
      <xdr:colOff>219075</xdr:colOff>
      <xdr:row>239</xdr:row>
      <xdr:rowOff>142875</xdr:rowOff>
    </xdr:to>
    <xdr:pic>
      <xdr:nvPicPr>
        <xdr:cNvPr id="302" name="Picture 3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239</xdr:row>
      <xdr:rowOff>0</xdr:rowOff>
    </xdr:from>
    <xdr:to>
      <xdr:col>16</xdr:col>
      <xdr:colOff>219075</xdr:colOff>
      <xdr:row>239</xdr:row>
      <xdr:rowOff>142875</xdr:rowOff>
    </xdr:to>
    <xdr:pic>
      <xdr:nvPicPr>
        <xdr:cNvPr id="303" name="Picture 30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16</xdr:col>
      <xdr:colOff>219075</xdr:colOff>
      <xdr:row>240</xdr:row>
      <xdr:rowOff>142875</xdr:rowOff>
    </xdr:to>
    <xdr:pic>
      <xdr:nvPicPr>
        <xdr:cNvPr id="304" name="Picture 3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240</xdr:row>
      <xdr:rowOff>0</xdr:rowOff>
    </xdr:from>
    <xdr:to>
      <xdr:col>16</xdr:col>
      <xdr:colOff>219075</xdr:colOff>
      <xdr:row>240</xdr:row>
      <xdr:rowOff>142875</xdr:rowOff>
    </xdr:to>
    <xdr:pic>
      <xdr:nvPicPr>
        <xdr:cNvPr id="305" name="Picture 30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16</xdr:col>
      <xdr:colOff>219075</xdr:colOff>
      <xdr:row>241</xdr:row>
      <xdr:rowOff>142875</xdr:rowOff>
    </xdr:to>
    <xdr:pic>
      <xdr:nvPicPr>
        <xdr:cNvPr id="306" name="Picture 30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241</xdr:row>
      <xdr:rowOff>0</xdr:rowOff>
    </xdr:from>
    <xdr:to>
      <xdr:col>16</xdr:col>
      <xdr:colOff>219075</xdr:colOff>
      <xdr:row>241</xdr:row>
      <xdr:rowOff>142875</xdr:rowOff>
    </xdr:to>
    <xdr:pic>
      <xdr:nvPicPr>
        <xdr:cNvPr id="307" name="Picture 3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242</xdr:row>
      <xdr:rowOff>0</xdr:rowOff>
    </xdr:from>
    <xdr:to>
      <xdr:col>16</xdr:col>
      <xdr:colOff>219075</xdr:colOff>
      <xdr:row>242</xdr:row>
      <xdr:rowOff>142875</xdr:rowOff>
    </xdr:to>
    <xdr:pic>
      <xdr:nvPicPr>
        <xdr:cNvPr id="308" name="Picture 30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242</xdr:row>
      <xdr:rowOff>0</xdr:rowOff>
    </xdr:from>
    <xdr:to>
      <xdr:col>16</xdr:col>
      <xdr:colOff>219075</xdr:colOff>
      <xdr:row>242</xdr:row>
      <xdr:rowOff>142875</xdr:rowOff>
    </xdr:to>
    <xdr:pic>
      <xdr:nvPicPr>
        <xdr:cNvPr id="309" name="Picture 3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243</xdr:row>
      <xdr:rowOff>0</xdr:rowOff>
    </xdr:from>
    <xdr:to>
      <xdr:col>16</xdr:col>
      <xdr:colOff>219075</xdr:colOff>
      <xdr:row>243</xdr:row>
      <xdr:rowOff>142875</xdr:rowOff>
    </xdr:to>
    <xdr:pic>
      <xdr:nvPicPr>
        <xdr:cNvPr id="310" name="Picture 3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243</xdr:row>
      <xdr:rowOff>0</xdr:rowOff>
    </xdr:from>
    <xdr:to>
      <xdr:col>16</xdr:col>
      <xdr:colOff>219075</xdr:colOff>
      <xdr:row>243</xdr:row>
      <xdr:rowOff>142875</xdr:rowOff>
    </xdr:to>
    <xdr:pic>
      <xdr:nvPicPr>
        <xdr:cNvPr id="311" name="Picture 3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0</xdr:rowOff>
    </xdr:from>
    <xdr:to>
      <xdr:col>16</xdr:col>
      <xdr:colOff>219075</xdr:colOff>
      <xdr:row>244</xdr:row>
      <xdr:rowOff>142875</xdr:rowOff>
    </xdr:to>
    <xdr:pic>
      <xdr:nvPicPr>
        <xdr:cNvPr id="312" name="Picture 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0</xdr:rowOff>
    </xdr:from>
    <xdr:to>
      <xdr:col>16</xdr:col>
      <xdr:colOff>219075</xdr:colOff>
      <xdr:row>244</xdr:row>
      <xdr:rowOff>133350</xdr:rowOff>
    </xdr:to>
    <xdr:pic>
      <xdr:nvPicPr>
        <xdr:cNvPr id="313" name="Picture 31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16</xdr:col>
      <xdr:colOff>219075</xdr:colOff>
      <xdr:row>92</xdr:row>
      <xdr:rowOff>133350</xdr:rowOff>
    </xdr:to>
    <xdr:pic>
      <xdr:nvPicPr>
        <xdr:cNvPr id="314" name="Picture 3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92</xdr:row>
      <xdr:rowOff>0</xdr:rowOff>
    </xdr:from>
    <xdr:to>
      <xdr:col>16</xdr:col>
      <xdr:colOff>219075</xdr:colOff>
      <xdr:row>92</xdr:row>
      <xdr:rowOff>133350</xdr:rowOff>
    </xdr:to>
    <xdr:pic>
      <xdr:nvPicPr>
        <xdr:cNvPr id="315" name="Picture 31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245</xdr:row>
      <xdr:rowOff>0</xdr:rowOff>
    </xdr:from>
    <xdr:to>
      <xdr:col>16</xdr:col>
      <xdr:colOff>219075</xdr:colOff>
      <xdr:row>245</xdr:row>
      <xdr:rowOff>133350</xdr:rowOff>
    </xdr:to>
    <xdr:pic>
      <xdr:nvPicPr>
        <xdr:cNvPr id="316" name="Picture 3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245</xdr:row>
      <xdr:rowOff>0</xdr:rowOff>
    </xdr:from>
    <xdr:to>
      <xdr:col>16</xdr:col>
      <xdr:colOff>219075</xdr:colOff>
      <xdr:row>245</xdr:row>
      <xdr:rowOff>142875</xdr:rowOff>
    </xdr:to>
    <xdr:pic>
      <xdr:nvPicPr>
        <xdr:cNvPr id="317" name="Picture 3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246</xdr:row>
      <xdr:rowOff>0</xdr:rowOff>
    </xdr:from>
    <xdr:to>
      <xdr:col>16</xdr:col>
      <xdr:colOff>219075</xdr:colOff>
      <xdr:row>246</xdr:row>
      <xdr:rowOff>142875</xdr:rowOff>
    </xdr:to>
    <xdr:pic>
      <xdr:nvPicPr>
        <xdr:cNvPr id="318" name="Picture 3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219075</xdr:colOff>
      <xdr:row>70</xdr:row>
      <xdr:rowOff>142875</xdr:rowOff>
    </xdr:to>
    <xdr:pic>
      <xdr:nvPicPr>
        <xdr:cNvPr id="319" name="Picture 318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247</xdr:row>
      <xdr:rowOff>0</xdr:rowOff>
    </xdr:from>
    <xdr:to>
      <xdr:col>16</xdr:col>
      <xdr:colOff>219075</xdr:colOff>
      <xdr:row>247</xdr:row>
      <xdr:rowOff>133350</xdr:rowOff>
    </xdr:to>
    <xdr:pic>
      <xdr:nvPicPr>
        <xdr:cNvPr id="320" name="Picture 3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248</xdr:row>
      <xdr:rowOff>0</xdr:rowOff>
    </xdr:from>
    <xdr:to>
      <xdr:col>16</xdr:col>
      <xdr:colOff>219075</xdr:colOff>
      <xdr:row>248</xdr:row>
      <xdr:rowOff>142875</xdr:rowOff>
    </xdr:to>
    <xdr:pic>
      <xdr:nvPicPr>
        <xdr:cNvPr id="321" name="Picture 3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249</xdr:row>
      <xdr:rowOff>0</xdr:rowOff>
    </xdr:from>
    <xdr:to>
      <xdr:col>16</xdr:col>
      <xdr:colOff>219075</xdr:colOff>
      <xdr:row>249</xdr:row>
      <xdr:rowOff>142875</xdr:rowOff>
    </xdr:to>
    <xdr:pic>
      <xdr:nvPicPr>
        <xdr:cNvPr id="322" name="Picture 32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250</xdr:row>
      <xdr:rowOff>0</xdr:rowOff>
    </xdr:from>
    <xdr:to>
      <xdr:col>16</xdr:col>
      <xdr:colOff>219075</xdr:colOff>
      <xdr:row>250</xdr:row>
      <xdr:rowOff>142875</xdr:rowOff>
    </xdr:to>
    <xdr:pic>
      <xdr:nvPicPr>
        <xdr:cNvPr id="323" name="Picture 3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76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93</xdr:row>
      <xdr:rowOff>0</xdr:rowOff>
    </xdr:from>
    <xdr:to>
      <xdr:col>16</xdr:col>
      <xdr:colOff>219075</xdr:colOff>
      <xdr:row>93</xdr:row>
      <xdr:rowOff>142875</xdr:rowOff>
    </xdr:to>
    <xdr:pic>
      <xdr:nvPicPr>
        <xdr:cNvPr id="325" name="Picture 3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251</xdr:row>
      <xdr:rowOff>0</xdr:rowOff>
    </xdr:from>
    <xdr:to>
      <xdr:col>16</xdr:col>
      <xdr:colOff>219075</xdr:colOff>
      <xdr:row>251</xdr:row>
      <xdr:rowOff>142875</xdr:rowOff>
    </xdr:to>
    <xdr:pic>
      <xdr:nvPicPr>
        <xdr:cNvPr id="326" name="Picture 3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106</xdr:row>
      <xdr:rowOff>0</xdr:rowOff>
    </xdr:from>
    <xdr:to>
      <xdr:col>16</xdr:col>
      <xdr:colOff>219075</xdr:colOff>
      <xdr:row>106</xdr:row>
      <xdr:rowOff>142875</xdr:rowOff>
    </xdr:to>
    <xdr:pic>
      <xdr:nvPicPr>
        <xdr:cNvPr id="327" name="Picture 326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94</xdr:row>
      <xdr:rowOff>0</xdr:rowOff>
    </xdr:from>
    <xdr:to>
      <xdr:col>16</xdr:col>
      <xdr:colOff>219075</xdr:colOff>
      <xdr:row>94</xdr:row>
      <xdr:rowOff>142875</xdr:rowOff>
    </xdr:to>
    <xdr:pic>
      <xdr:nvPicPr>
        <xdr:cNvPr id="328" name="Picture 327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71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252</xdr:row>
      <xdr:rowOff>0</xdr:rowOff>
    </xdr:from>
    <xdr:to>
      <xdr:col>16</xdr:col>
      <xdr:colOff>219075</xdr:colOff>
      <xdr:row>252</xdr:row>
      <xdr:rowOff>142875</xdr:rowOff>
    </xdr:to>
    <xdr:pic>
      <xdr:nvPicPr>
        <xdr:cNvPr id="329" name="Picture 3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90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253</xdr:row>
      <xdr:rowOff>0</xdr:rowOff>
    </xdr:from>
    <xdr:to>
      <xdr:col>16</xdr:col>
      <xdr:colOff>219075</xdr:colOff>
      <xdr:row>253</xdr:row>
      <xdr:rowOff>142875</xdr:rowOff>
    </xdr:to>
    <xdr:pic>
      <xdr:nvPicPr>
        <xdr:cNvPr id="330" name="Picture 32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254</xdr:row>
      <xdr:rowOff>0</xdr:rowOff>
    </xdr:from>
    <xdr:to>
      <xdr:col>16</xdr:col>
      <xdr:colOff>219075</xdr:colOff>
      <xdr:row>254</xdr:row>
      <xdr:rowOff>142875</xdr:rowOff>
    </xdr:to>
    <xdr:pic>
      <xdr:nvPicPr>
        <xdr:cNvPr id="331" name="Picture 3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255</xdr:row>
      <xdr:rowOff>0</xdr:rowOff>
    </xdr:from>
    <xdr:to>
      <xdr:col>16</xdr:col>
      <xdr:colOff>219075</xdr:colOff>
      <xdr:row>255</xdr:row>
      <xdr:rowOff>133350</xdr:rowOff>
    </xdr:to>
    <xdr:pic>
      <xdr:nvPicPr>
        <xdr:cNvPr id="332" name="Picture 3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47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256</xdr:row>
      <xdr:rowOff>0</xdr:rowOff>
    </xdr:from>
    <xdr:to>
      <xdr:col>16</xdr:col>
      <xdr:colOff>219075</xdr:colOff>
      <xdr:row>256</xdr:row>
      <xdr:rowOff>142875</xdr:rowOff>
    </xdr:to>
    <xdr:pic>
      <xdr:nvPicPr>
        <xdr:cNvPr id="333" name="Picture 3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257</xdr:row>
      <xdr:rowOff>0</xdr:rowOff>
    </xdr:from>
    <xdr:to>
      <xdr:col>16</xdr:col>
      <xdr:colOff>219075</xdr:colOff>
      <xdr:row>257</xdr:row>
      <xdr:rowOff>142875</xdr:rowOff>
    </xdr:to>
    <xdr:pic>
      <xdr:nvPicPr>
        <xdr:cNvPr id="334" name="Picture 3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258</xdr:row>
      <xdr:rowOff>0</xdr:rowOff>
    </xdr:from>
    <xdr:to>
      <xdr:col>16</xdr:col>
      <xdr:colOff>219075</xdr:colOff>
      <xdr:row>258</xdr:row>
      <xdr:rowOff>142875</xdr:rowOff>
    </xdr:to>
    <xdr:pic>
      <xdr:nvPicPr>
        <xdr:cNvPr id="335" name="Picture 3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259</xdr:row>
      <xdr:rowOff>0</xdr:rowOff>
    </xdr:from>
    <xdr:to>
      <xdr:col>16</xdr:col>
      <xdr:colOff>219075</xdr:colOff>
      <xdr:row>259</xdr:row>
      <xdr:rowOff>133350</xdr:rowOff>
    </xdr:to>
    <xdr:pic>
      <xdr:nvPicPr>
        <xdr:cNvPr id="336" name="Picture 3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23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260</xdr:row>
      <xdr:rowOff>0</xdr:rowOff>
    </xdr:from>
    <xdr:ext cx="219075" cy="142875"/>
    <xdr:pic>
      <xdr:nvPicPr>
        <xdr:cNvPr id="337" name="Picture 3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213</xdr:row>
      <xdr:rowOff>0</xdr:rowOff>
    </xdr:from>
    <xdr:ext cx="219075" cy="142875"/>
    <xdr:pic>
      <xdr:nvPicPr>
        <xdr:cNvPr id="338" name="Picture 3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214</xdr:row>
      <xdr:rowOff>0</xdr:rowOff>
    </xdr:from>
    <xdr:ext cx="219075" cy="142875"/>
    <xdr:pic>
      <xdr:nvPicPr>
        <xdr:cNvPr id="339" name="Picture 3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215</xdr:row>
      <xdr:rowOff>0</xdr:rowOff>
    </xdr:from>
    <xdr:ext cx="219075" cy="142875"/>
    <xdr:pic>
      <xdr:nvPicPr>
        <xdr:cNvPr id="340" name="Picture 3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215</xdr:row>
      <xdr:rowOff>0</xdr:rowOff>
    </xdr:from>
    <xdr:to>
      <xdr:col>16</xdr:col>
      <xdr:colOff>219075</xdr:colOff>
      <xdr:row>215</xdr:row>
      <xdr:rowOff>142875</xdr:rowOff>
    </xdr:to>
    <xdr:pic>
      <xdr:nvPicPr>
        <xdr:cNvPr id="341" name="Picture 3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216</xdr:row>
      <xdr:rowOff>0</xdr:rowOff>
    </xdr:from>
    <xdr:ext cx="219075" cy="142875"/>
    <xdr:pic>
      <xdr:nvPicPr>
        <xdr:cNvPr id="342" name="Picture 3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217</xdr:row>
      <xdr:rowOff>0</xdr:rowOff>
    </xdr:from>
    <xdr:ext cx="219075" cy="142875"/>
    <xdr:pic>
      <xdr:nvPicPr>
        <xdr:cNvPr id="343" name="Picture 3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344" name="Picture 3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45" name="Picture 3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14300"/>
    <xdr:pic>
      <xdr:nvPicPr>
        <xdr:cNvPr id="346" name="Picture 34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14300"/>
    <xdr:pic>
      <xdr:nvPicPr>
        <xdr:cNvPr id="347" name="Picture 34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33350"/>
    <xdr:pic>
      <xdr:nvPicPr>
        <xdr:cNvPr id="348" name="Picture 3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33350"/>
    <xdr:pic>
      <xdr:nvPicPr>
        <xdr:cNvPr id="349" name="Picture 34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33350"/>
    <xdr:pic>
      <xdr:nvPicPr>
        <xdr:cNvPr id="350" name="Picture 34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33350"/>
    <xdr:pic>
      <xdr:nvPicPr>
        <xdr:cNvPr id="351" name="Picture 3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352" name="Picture 3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353" name="Picture 3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354" name="Picture 3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355" name="Picture 35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356" name="Picture 3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357" name="Picture 3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358" name="Picture 35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217</xdr:row>
      <xdr:rowOff>0</xdr:rowOff>
    </xdr:from>
    <xdr:ext cx="219075" cy="142875"/>
    <xdr:pic>
      <xdr:nvPicPr>
        <xdr:cNvPr id="359" name="Picture 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360" name="Picture 3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361" name="Picture 3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362" name="Picture 3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63" name="Picture 3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364" name="Picture 3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65" name="Picture 3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366" name="Picture 3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14300"/>
    <xdr:pic>
      <xdr:nvPicPr>
        <xdr:cNvPr id="367" name="Picture 36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14300"/>
    <xdr:pic>
      <xdr:nvPicPr>
        <xdr:cNvPr id="368" name="Picture 36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33350"/>
    <xdr:pic>
      <xdr:nvPicPr>
        <xdr:cNvPr id="369" name="Picture 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33350"/>
    <xdr:pic>
      <xdr:nvPicPr>
        <xdr:cNvPr id="370" name="Picture 3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33350"/>
    <xdr:pic>
      <xdr:nvPicPr>
        <xdr:cNvPr id="371" name="Picture 3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372" name="Picture 3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373" name="Picture 3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374" name="Picture 3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375" name="Picture 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376" name="Picture 3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377" name="Picture 3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378" name="Picture 3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379" name="Picture 3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380" name="Picture 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381" name="Picture 3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82" name="Picture 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383" name="Picture 38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384" name="Picture 3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85" name="Picture 3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386" name="Picture 3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387" name="Picture 3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14300"/>
    <xdr:pic>
      <xdr:nvPicPr>
        <xdr:cNvPr id="388" name="Picture 38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14300"/>
    <xdr:pic>
      <xdr:nvPicPr>
        <xdr:cNvPr id="389" name="Picture 388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33350"/>
    <xdr:pic>
      <xdr:nvPicPr>
        <xdr:cNvPr id="390" name="Picture 3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33350"/>
    <xdr:pic>
      <xdr:nvPicPr>
        <xdr:cNvPr id="391" name="Picture 3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392" name="Picture 3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393" name="Picture 3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394" name="Picture 3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395" name="Picture 3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396" name="Picture 3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397" name="Picture 39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398" name="Picture 3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399" name="Picture 3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400" name="Picture 3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401" name="Picture 4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14300"/>
    <xdr:pic>
      <xdr:nvPicPr>
        <xdr:cNvPr id="402" name="Picture 40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14300"/>
    <xdr:pic>
      <xdr:nvPicPr>
        <xdr:cNvPr id="403" name="Picture 40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404" name="Picture 4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405" name="Picture 40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406" name="Picture 40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407" name="Picture 40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408" name="Picture 40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409" name="Picture 40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410" name="Picture 4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411" name="Picture 4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412" name="Picture 4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413" name="Picture 4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14" name="Picture 4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415" name="Picture 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416" name="Picture 4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417" name="Picture 4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418" name="Picture 4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419" name="Picture 4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420" name="Picture 4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421" name="Picture 4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22" name="Picture 4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14300"/>
    <xdr:pic>
      <xdr:nvPicPr>
        <xdr:cNvPr id="423" name="Picture 42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14300"/>
    <xdr:pic>
      <xdr:nvPicPr>
        <xdr:cNvPr id="424" name="Picture 423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33350"/>
    <xdr:pic>
      <xdr:nvPicPr>
        <xdr:cNvPr id="425" name="Picture 42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426" name="Picture 42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427" name="Picture 4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428" name="Picture 4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429" name="Picture 4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430" name="Picture 42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431" name="Picture 4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432" name="Picture 4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33" name="Picture 4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434" name="Picture 4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435" name="Picture 4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36" name="Picture 4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437" name="Picture 43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438" name="Picture 43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439" name="Picture 4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440" name="Picture 4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441" name="Picture 44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42" name="Picture 44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443" name="Picture 4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444" name="Picture 4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45" name="Picture 4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46" name="Picture 44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447" name="Picture 4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448" name="Picture 4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449" name="Picture 4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450" name="Picture 4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14300"/>
    <xdr:pic>
      <xdr:nvPicPr>
        <xdr:cNvPr id="451" name="Picture 45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452" name="Picture 45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453" name="Picture 4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454" name="Picture 4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455" name="Picture 45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456" name="Picture 4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457" name="Picture 4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58" name="Picture 4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459" name="Picture 4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460" name="Picture 4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461" name="Picture 4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462" name="Picture 4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463" name="Picture 4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464" name="Picture 46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465" name="Picture 4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466" name="Picture 4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467" name="Picture 4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468" name="Picture 4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469" name="Picture 46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470" name="Picture 4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471" name="Picture 4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217</xdr:row>
      <xdr:rowOff>0</xdr:rowOff>
    </xdr:from>
    <xdr:ext cx="219075" cy="142875"/>
    <xdr:pic>
      <xdr:nvPicPr>
        <xdr:cNvPr id="472" name="Picture 4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473" name="Picture 4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474" name="Picture 4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475" name="Picture 4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476" name="Picture 4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477" name="Picture 4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478" name="Picture 4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479" name="Picture 4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14300"/>
    <xdr:pic>
      <xdr:nvPicPr>
        <xdr:cNvPr id="480" name="Picture 47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14300"/>
    <xdr:pic>
      <xdr:nvPicPr>
        <xdr:cNvPr id="481" name="Picture 48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33350"/>
    <xdr:pic>
      <xdr:nvPicPr>
        <xdr:cNvPr id="482" name="Picture 48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33350"/>
    <xdr:pic>
      <xdr:nvPicPr>
        <xdr:cNvPr id="483" name="Picture 4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33350"/>
    <xdr:pic>
      <xdr:nvPicPr>
        <xdr:cNvPr id="484" name="Picture 4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485" name="Picture 4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486" name="Picture 4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487" name="Picture 4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488" name="Picture 4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489" name="Picture 48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490" name="Picture 4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491" name="Picture 4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492" name="Picture 4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493" name="Picture 4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14300"/>
    <xdr:pic>
      <xdr:nvPicPr>
        <xdr:cNvPr id="494" name="Picture 49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14300"/>
    <xdr:pic>
      <xdr:nvPicPr>
        <xdr:cNvPr id="495" name="Picture 494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496" name="Picture 4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497" name="Picture 4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498" name="Picture 4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499" name="Picture 4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00" name="Picture 4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501" name="Picture 5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02" name="Picture 5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03" name="Picture 50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04" name="Picture 5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05" name="Picture 5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06" name="Picture 5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07" name="Picture 5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14300"/>
    <xdr:pic>
      <xdr:nvPicPr>
        <xdr:cNvPr id="508" name="Picture 50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14300"/>
    <xdr:pic>
      <xdr:nvPicPr>
        <xdr:cNvPr id="509" name="Picture 508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510" name="Picture 5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511" name="Picture 5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512" name="Picture 51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13" name="Picture 5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14" name="Picture 5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515" name="Picture 5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516" name="Picture 5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17" name="Picture 5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18" name="Picture 5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19" name="Picture 5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20" name="Picture 5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14300"/>
    <xdr:pic>
      <xdr:nvPicPr>
        <xdr:cNvPr id="521" name="Picture 5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22" name="Picture 5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23" name="Picture 5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524" name="Picture 5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525" name="Picture 5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26" name="Picture 5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527" name="Picture 5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528" name="Picture 5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529" name="Picture 5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530" name="Picture 5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31" name="Picture 5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32" name="Picture 5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33" name="Picture 5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218</xdr:row>
      <xdr:rowOff>0</xdr:rowOff>
    </xdr:from>
    <xdr:ext cx="219075" cy="142875"/>
    <xdr:pic>
      <xdr:nvPicPr>
        <xdr:cNvPr id="534" name="Picture 5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219</xdr:row>
      <xdr:rowOff>0</xdr:rowOff>
    </xdr:from>
    <xdr:ext cx="219075" cy="142875"/>
    <xdr:pic>
      <xdr:nvPicPr>
        <xdr:cNvPr id="535" name="Picture 5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536" name="Picture 5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220</xdr:row>
      <xdr:rowOff>0</xdr:rowOff>
    </xdr:from>
    <xdr:ext cx="219075" cy="142875"/>
    <xdr:pic>
      <xdr:nvPicPr>
        <xdr:cNvPr id="537" name="Picture 5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221</xdr:row>
      <xdr:rowOff>0</xdr:rowOff>
    </xdr:from>
    <xdr:ext cx="219075" cy="142875"/>
    <xdr:pic>
      <xdr:nvPicPr>
        <xdr:cNvPr id="538" name="Picture 5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39" name="Picture 5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540" name="Picture 5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41" name="Picture 5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14300"/>
    <xdr:pic>
      <xdr:nvPicPr>
        <xdr:cNvPr id="542" name="Picture 54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14300"/>
    <xdr:pic>
      <xdr:nvPicPr>
        <xdr:cNvPr id="543" name="Picture 54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33350"/>
    <xdr:pic>
      <xdr:nvPicPr>
        <xdr:cNvPr id="544" name="Picture 5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33350"/>
    <xdr:pic>
      <xdr:nvPicPr>
        <xdr:cNvPr id="545" name="Picture 5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33350"/>
    <xdr:pic>
      <xdr:nvPicPr>
        <xdr:cNvPr id="546" name="Picture 5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33350"/>
    <xdr:pic>
      <xdr:nvPicPr>
        <xdr:cNvPr id="547" name="Picture 5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48" name="Picture 5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549" name="Picture 5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50" name="Picture 5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51" name="Picture 5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52" name="Picture 5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53" name="Picture 5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54" name="Picture 5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55" name="Picture 5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14300"/>
    <xdr:pic>
      <xdr:nvPicPr>
        <xdr:cNvPr id="556" name="Picture 5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14300"/>
    <xdr:pic>
      <xdr:nvPicPr>
        <xdr:cNvPr id="557" name="Picture 55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558" name="Picture 5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559" name="Picture 5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560" name="Picture 5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61" name="Picture 5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562" name="Picture 5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63" name="Picture 5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64" name="Picture 5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65" name="Picture 5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66" name="Picture 5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67" name="Picture 5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568" name="Picture 5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69" name="Picture 5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14300"/>
    <xdr:pic>
      <xdr:nvPicPr>
        <xdr:cNvPr id="570" name="Picture 56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14300"/>
    <xdr:pic>
      <xdr:nvPicPr>
        <xdr:cNvPr id="571" name="Picture 57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572" name="Picture 5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573" name="Picture 5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574" name="Picture 5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75" name="Picture 5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576" name="Picture 5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77" name="Picture 5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78" name="Picture 5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579" name="Picture 5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80" name="Picture 5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581" name="Picture 5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82" name="Picture 5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583" name="Picture 5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584" name="Picture 5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585" name="Picture 5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86" name="Picture 5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587" name="Picture 5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588" name="Picture 5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222</xdr:row>
      <xdr:rowOff>0</xdr:rowOff>
    </xdr:from>
    <xdr:ext cx="219075" cy="142875"/>
    <xdr:pic>
      <xdr:nvPicPr>
        <xdr:cNvPr id="589" name="Picture 5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42875"/>
    <xdr:pic>
      <xdr:nvPicPr>
        <xdr:cNvPr id="590" name="Picture 5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91" name="Picture 5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223</xdr:row>
      <xdr:rowOff>0</xdr:rowOff>
    </xdr:from>
    <xdr:ext cx="219075" cy="142875"/>
    <xdr:pic>
      <xdr:nvPicPr>
        <xdr:cNvPr id="592" name="Picture 5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224</xdr:row>
      <xdr:rowOff>0</xdr:rowOff>
    </xdr:from>
    <xdr:ext cx="219075" cy="142875"/>
    <xdr:pic>
      <xdr:nvPicPr>
        <xdr:cNvPr id="593" name="Picture 5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594" name="Picture 5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595" name="Picture 5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596" name="Picture 5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14300"/>
    <xdr:pic>
      <xdr:nvPicPr>
        <xdr:cNvPr id="597" name="Picture 59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14300"/>
    <xdr:pic>
      <xdr:nvPicPr>
        <xdr:cNvPr id="598" name="Picture 59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33350"/>
    <xdr:pic>
      <xdr:nvPicPr>
        <xdr:cNvPr id="599" name="Picture 5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33350"/>
    <xdr:pic>
      <xdr:nvPicPr>
        <xdr:cNvPr id="600" name="Picture 5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33350"/>
    <xdr:pic>
      <xdr:nvPicPr>
        <xdr:cNvPr id="601" name="Picture 6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33350"/>
    <xdr:pic>
      <xdr:nvPicPr>
        <xdr:cNvPr id="602" name="Picture 6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603" name="Picture 6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604" name="Picture 6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605" name="Picture 6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606" name="Picture 6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07" name="Picture 6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08" name="Picture 6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09" name="Picture 6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10" name="Picture 6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14300"/>
    <xdr:pic>
      <xdr:nvPicPr>
        <xdr:cNvPr id="611" name="Picture 61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14300"/>
    <xdr:pic>
      <xdr:nvPicPr>
        <xdr:cNvPr id="612" name="Picture 61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613" name="Picture 6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614" name="Picture 6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15" name="Picture 6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16" name="Picture 6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17" name="Picture 6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18" name="Picture 6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19" name="Picture 6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20" name="Picture 6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14300"/>
    <xdr:pic>
      <xdr:nvPicPr>
        <xdr:cNvPr id="621" name="Picture 6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22" name="Picture 6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23" name="Picture 6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24" name="Picture 6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25" name="Picture 6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26" name="Picture 6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627" name="Picture 6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628" name="Picture 6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629" name="Picture 6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30" name="Picture 6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631" name="Picture 6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632" name="Picture 6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33" name="Picture 63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225</xdr:row>
      <xdr:rowOff>0</xdr:rowOff>
    </xdr:from>
    <xdr:ext cx="219075" cy="142875"/>
    <xdr:pic>
      <xdr:nvPicPr>
        <xdr:cNvPr id="634" name="Picture 6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226</xdr:row>
      <xdr:rowOff>0</xdr:rowOff>
    </xdr:from>
    <xdr:ext cx="219075" cy="142875"/>
    <xdr:pic>
      <xdr:nvPicPr>
        <xdr:cNvPr id="635" name="Picture 6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636" name="Picture 6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637" name="Picture 6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227</xdr:row>
      <xdr:rowOff>0</xdr:rowOff>
    </xdr:from>
    <xdr:ext cx="219075" cy="142875"/>
    <xdr:pic>
      <xdr:nvPicPr>
        <xdr:cNvPr id="638" name="Picture 6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39" name="Picture 6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40" name="Picture 6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41" name="Picture 6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14300"/>
    <xdr:pic>
      <xdr:nvPicPr>
        <xdr:cNvPr id="642" name="Picture 64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14300"/>
    <xdr:pic>
      <xdr:nvPicPr>
        <xdr:cNvPr id="643" name="Picture 642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33350"/>
    <xdr:pic>
      <xdr:nvPicPr>
        <xdr:cNvPr id="644" name="Picture 6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645" name="Picture 6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33350"/>
    <xdr:pic>
      <xdr:nvPicPr>
        <xdr:cNvPr id="646" name="Picture 6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33350"/>
    <xdr:pic>
      <xdr:nvPicPr>
        <xdr:cNvPr id="647" name="Picture 6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48" name="Picture 6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49" name="Picture 6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50" name="Picture 6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51" name="Picture 6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52" name="Picture 6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53" name="Picture 6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654" name="Picture 6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55" name="Picture 6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656" name="Picture 6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657" name="Picture 656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658" name="Picture 6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659" name="Picture 6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60" name="Picture 6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61" name="Picture 6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62" name="Picture 6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63" name="Picture 6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64" name="Picture 6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65" name="Picture 6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66" name="Picture 6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667" name="Picture 6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668" name="Picture 6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69" name="Picture 6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14300"/>
    <xdr:pic>
      <xdr:nvPicPr>
        <xdr:cNvPr id="670" name="Picture 66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671" name="Picture 670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672" name="Picture 6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673" name="Picture 6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674" name="Picture 6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675" name="Picture 6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676" name="Picture 6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77" name="Picture 6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78" name="Picture 6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679" name="Picture 6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80" name="Picture 6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681" name="Picture 6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682" name="Picture 6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683" name="Picture 6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684" name="Picture 6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685" name="Picture 6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686" name="Picture 6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687" name="Picture 6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688" name="Picture 6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228</xdr:row>
      <xdr:rowOff>0</xdr:rowOff>
    </xdr:from>
    <xdr:ext cx="219075" cy="142875"/>
    <xdr:pic>
      <xdr:nvPicPr>
        <xdr:cNvPr id="689" name="Picture 6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690" name="Picture 6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91" name="Picture 6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692" name="Picture 6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693" name="Picture 6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694" name="Picture 6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695" name="Picture 6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696" name="Picture 6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697" name="Picture 69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14300"/>
    <xdr:pic>
      <xdr:nvPicPr>
        <xdr:cNvPr id="698" name="Picture 697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33350"/>
    <xdr:pic>
      <xdr:nvPicPr>
        <xdr:cNvPr id="699" name="Picture 6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700" name="Picture 6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701" name="Picture 7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702" name="Picture 7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703" name="Picture 7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704" name="Picture 7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05" name="Picture 7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06" name="Picture 7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07" name="Picture 7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08" name="Picture 7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09" name="Picture 7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10" name="Picture 7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14300"/>
    <xdr:pic>
      <xdr:nvPicPr>
        <xdr:cNvPr id="711" name="Picture 71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14300"/>
    <xdr:pic>
      <xdr:nvPicPr>
        <xdr:cNvPr id="712" name="Picture 711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713" name="Picture 7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14" name="Picture 7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15" name="Picture 7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16" name="Picture 7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17" name="Picture 7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18" name="Picture 71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19" name="Picture 7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20" name="Picture 7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721" name="Picture 72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22" name="Picture 7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23" name="Picture 7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24" name="Picture 7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25" name="Picture 7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26" name="Picture 7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229</xdr:row>
      <xdr:rowOff>0</xdr:rowOff>
    </xdr:from>
    <xdr:ext cx="219075" cy="142875"/>
    <xdr:pic>
      <xdr:nvPicPr>
        <xdr:cNvPr id="727" name="Picture 7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728" name="Picture 7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729" name="Picture 7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230</xdr:row>
      <xdr:rowOff>0</xdr:rowOff>
    </xdr:from>
    <xdr:ext cx="219075" cy="142875"/>
    <xdr:pic>
      <xdr:nvPicPr>
        <xdr:cNvPr id="730" name="Picture 7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231</xdr:row>
      <xdr:rowOff>0</xdr:rowOff>
    </xdr:from>
    <xdr:ext cx="219075" cy="142875"/>
    <xdr:pic>
      <xdr:nvPicPr>
        <xdr:cNvPr id="731" name="Picture 7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732" name="Picture 7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33" name="Picture 7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34" name="Picture 7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14300"/>
    <xdr:pic>
      <xdr:nvPicPr>
        <xdr:cNvPr id="735" name="Picture 73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14300"/>
    <xdr:pic>
      <xdr:nvPicPr>
        <xdr:cNvPr id="736" name="Picture 735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33350"/>
    <xdr:pic>
      <xdr:nvPicPr>
        <xdr:cNvPr id="737" name="Picture 7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33350"/>
    <xdr:pic>
      <xdr:nvPicPr>
        <xdr:cNvPr id="738" name="Picture 7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33350"/>
    <xdr:pic>
      <xdr:nvPicPr>
        <xdr:cNvPr id="739" name="Picture 7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740" name="Picture 7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41" name="Picture 7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42" name="Picture 7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43" name="Picture 7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44" name="Picture 7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45" name="Picture 7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46" name="Picture 7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47" name="Picture 7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748" name="Picture 747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49" name="Picture 7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50" name="Picture 7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51" name="Picture 7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52" name="Picture 75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53" name="Picture 7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54" name="Picture 7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55" name="Picture 7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14300"/>
    <xdr:pic>
      <xdr:nvPicPr>
        <xdr:cNvPr id="756" name="Picture 75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57" name="Picture 7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58" name="Picture 7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59" name="Picture 7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60" name="Picture 7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761" name="Picture 7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762" name="Picture 7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63" name="Picture 7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232</xdr:row>
      <xdr:rowOff>0</xdr:rowOff>
    </xdr:from>
    <xdr:ext cx="219075" cy="142875"/>
    <xdr:pic>
      <xdr:nvPicPr>
        <xdr:cNvPr id="764" name="Picture 76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233</xdr:row>
      <xdr:rowOff>0</xdr:rowOff>
    </xdr:from>
    <xdr:ext cx="219075" cy="142875"/>
    <xdr:pic>
      <xdr:nvPicPr>
        <xdr:cNvPr id="765" name="Picture 7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66" name="Picture 7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67" name="Picture 7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68" name="Picture 7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14300"/>
    <xdr:pic>
      <xdr:nvPicPr>
        <xdr:cNvPr id="769" name="Picture 76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234</xdr:row>
      <xdr:rowOff>0</xdr:rowOff>
    </xdr:from>
    <xdr:ext cx="219075" cy="142875"/>
    <xdr:pic>
      <xdr:nvPicPr>
        <xdr:cNvPr id="770" name="Picture 7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14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71" name="Picture 7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72" name="Picture 7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73" name="Picture 77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74" name="Picture 7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235</xdr:row>
      <xdr:rowOff>0</xdr:rowOff>
    </xdr:from>
    <xdr:ext cx="219075" cy="142875"/>
    <xdr:pic>
      <xdr:nvPicPr>
        <xdr:cNvPr id="775" name="Picture 7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236</xdr:row>
      <xdr:rowOff>0</xdr:rowOff>
    </xdr:from>
    <xdr:ext cx="219075" cy="142875"/>
    <xdr:pic>
      <xdr:nvPicPr>
        <xdr:cNvPr id="776" name="Picture 7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77" name="Picture 7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237</xdr:row>
      <xdr:rowOff>0</xdr:rowOff>
    </xdr:from>
    <xdr:ext cx="219075" cy="142875"/>
    <xdr:pic>
      <xdr:nvPicPr>
        <xdr:cNvPr id="778" name="Picture 7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0</xdr:colOff>
      <xdr:row>261</xdr:row>
      <xdr:rowOff>0</xdr:rowOff>
    </xdr:from>
    <xdr:to>
      <xdr:col>16</xdr:col>
      <xdr:colOff>219075</xdr:colOff>
      <xdr:row>261</xdr:row>
      <xdr:rowOff>142875</xdr:rowOff>
    </xdr:to>
    <xdr:pic>
      <xdr:nvPicPr>
        <xdr:cNvPr id="779" name="Picture 77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262</xdr:row>
      <xdr:rowOff>0</xdr:rowOff>
    </xdr:from>
    <xdr:to>
      <xdr:col>16</xdr:col>
      <xdr:colOff>219075</xdr:colOff>
      <xdr:row>262</xdr:row>
      <xdr:rowOff>142875</xdr:rowOff>
    </xdr:to>
    <xdr:pic>
      <xdr:nvPicPr>
        <xdr:cNvPr id="780" name="Picture 77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263</xdr:row>
      <xdr:rowOff>0</xdr:rowOff>
    </xdr:from>
    <xdr:to>
      <xdr:col>16</xdr:col>
      <xdr:colOff>219075</xdr:colOff>
      <xdr:row>263</xdr:row>
      <xdr:rowOff>142875</xdr:rowOff>
    </xdr:to>
    <xdr:pic>
      <xdr:nvPicPr>
        <xdr:cNvPr id="781" name="Picture 78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264</xdr:row>
      <xdr:rowOff>0</xdr:rowOff>
    </xdr:from>
    <xdr:to>
      <xdr:col>16</xdr:col>
      <xdr:colOff>219075</xdr:colOff>
      <xdr:row>264</xdr:row>
      <xdr:rowOff>142875</xdr:rowOff>
    </xdr:to>
    <xdr:pic>
      <xdr:nvPicPr>
        <xdr:cNvPr id="782" name="Picture 78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265</xdr:row>
      <xdr:rowOff>0</xdr:rowOff>
    </xdr:from>
    <xdr:to>
      <xdr:col>16</xdr:col>
      <xdr:colOff>219075</xdr:colOff>
      <xdr:row>265</xdr:row>
      <xdr:rowOff>142875</xdr:rowOff>
    </xdr:to>
    <xdr:pic>
      <xdr:nvPicPr>
        <xdr:cNvPr id="783" name="Picture 78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266</xdr:row>
      <xdr:rowOff>0</xdr:rowOff>
    </xdr:from>
    <xdr:to>
      <xdr:col>16</xdr:col>
      <xdr:colOff>219075</xdr:colOff>
      <xdr:row>266</xdr:row>
      <xdr:rowOff>142875</xdr:rowOff>
    </xdr:to>
    <xdr:pic>
      <xdr:nvPicPr>
        <xdr:cNvPr id="784" name="Picture 78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267</xdr:row>
      <xdr:rowOff>0</xdr:rowOff>
    </xdr:from>
    <xdr:to>
      <xdr:col>16</xdr:col>
      <xdr:colOff>219075</xdr:colOff>
      <xdr:row>267</xdr:row>
      <xdr:rowOff>142875</xdr:rowOff>
    </xdr:to>
    <xdr:pic>
      <xdr:nvPicPr>
        <xdr:cNvPr id="785" name="Picture 7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268</xdr:row>
      <xdr:rowOff>0</xdr:rowOff>
    </xdr:from>
    <xdr:to>
      <xdr:col>16</xdr:col>
      <xdr:colOff>219075</xdr:colOff>
      <xdr:row>268</xdr:row>
      <xdr:rowOff>142875</xdr:rowOff>
    </xdr:to>
    <xdr:pic>
      <xdr:nvPicPr>
        <xdr:cNvPr id="786" name="Picture 78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269</xdr:row>
      <xdr:rowOff>0</xdr:rowOff>
    </xdr:from>
    <xdr:to>
      <xdr:col>16</xdr:col>
      <xdr:colOff>219075</xdr:colOff>
      <xdr:row>269</xdr:row>
      <xdr:rowOff>142875</xdr:rowOff>
    </xdr:to>
    <xdr:pic>
      <xdr:nvPicPr>
        <xdr:cNvPr id="787" name="Picture 7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270</xdr:row>
      <xdr:rowOff>0</xdr:rowOff>
    </xdr:from>
    <xdr:to>
      <xdr:col>16</xdr:col>
      <xdr:colOff>219075</xdr:colOff>
      <xdr:row>270</xdr:row>
      <xdr:rowOff>142875</xdr:rowOff>
    </xdr:to>
    <xdr:pic>
      <xdr:nvPicPr>
        <xdr:cNvPr id="788" name="Picture 78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271</xdr:row>
      <xdr:rowOff>0</xdr:rowOff>
    </xdr:from>
    <xdr:to>
      <xdr:col>16</xdr:col>
      <xdr:colOff>219075</xdr:colOff>
      <xdr:row>271</xdr:row>
      <xdr:rowOff>142875</xdr:rowOff>
    </xdr:to>
    <xdr:pic>
      <xdr:nvPicPr>
        <xdr:cNvPr id="789" name="Picture 78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272</xdr:row>
      <xdr:rowOff>0</xdr:rowOff>
    </xdr:from>
    <xdr:to>
      <xdr:col>16</xdr:col>
      <xdr:colOff>219075</xdr:colOff>
      <xdr:row>272</xdr:row>
      <xdr:rowOff>133350</xdr:rowOff>
    </xdr:to>
    <xdr:pic>
      <xdr:nvPicPr>
        <xdr:cNvPr id="790" name="Picture 78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273</xdr:row>
      <xdr:rowOff>0</xdr:rowOff>
    </xdr:from>
    <xdr:to>
      <xdr:col>16</xdr:col>
      <xdr:colOff>219075</xdr:colOff>
      <xdr:row>273</xdr:row>
      <xdr:rowOff>133350</xdr:rowOff>
    </xdr:to>
    <xdr:pic>
      <xdr:nvPicPr>
        <xdr:cNvPr id="791" name="Picture 7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274</xdr:row>
      <xdr:rowOff>0</xdr:rowOff>
    </xdr:from>
    <xdr:to>
      <xdr:col>16</xdr:col>
      <xdr:colOff>219075</xdr:colOff>
      <xdr:row>274</xdr:row>
      <xdr:rowOff>142875</xdr:rowOff>
    </xdr:to>
    <xdr:pic>
      <xdr:nvPicPr>
        <xdr:cNvPr id="792" name="Picture 7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275</xdr:row>
      <xdr:rowOff>0</xdr:rowOff>
    </xdr:from>
    <xdr:to>
      <xdr:col>16</xdr:col>
      <xdr:colOff>219075</xdr:colOff>
      <xdr:row>275</xdr:row>
      <xdr:rowOff>142875</xdr:rowOff>
    </xdr:to>
    <xdr:pic>
      <xdr:nvPicPr>
        <xdr:cNvPr id="793" name="Picture 79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276</xdr:row>
      <xdr:rowOff>0</xdr:rowOff>
    </xdr:from>
    <xdr:to>
      <xdr:col>16</xdr:col>
      <xdr:colOff>219075</xdr:colOff>
      <xdr:row>276</xdr:row>
      <xdr:rowOff>142875</xdr:rowOff>
    </xdr:to>
    <xdr:pic>
      <xdr:nvPicPr>
        <xdr:cNvPr id="794" name="Picture 79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277</xdr:row>
      <xdr:rowOff>0</xdr:rowOff>
    </xdr:from>
    <xdr:to>
      <xdr:col>16</xdr:col>
      <xdr:colOff>219075</xdr:colOff>
      <xdr:row>277</xdr:row>
      <xdr:rowOff>142875</xdr:rowOff>
    </xdr:to>
    <xdr:pic>
      <xdr:nvPicPr>
        <xdr:cNvPr id="795" name="Picture 79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278</xdr:row>
      <xdr:rowOff>0</xdr:rowOff>
    </xdr:from>
    <xdr:to>
      <xdr:col>16</xdr:col>
      <xdr:colOff>219075</xdr:colOff>
      <xdr:row>278</xdr:row>
      <xdr:rowOff>142875</xdr:rowOff>
    </xdr:to>
    <xdr:pic>
      <xdr:nvPicPr>
        <xdr:cNvPr id="796" name="Picture 79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279</xdr:row>
      <xdr:rowOff>0</xdr:rowOff>
    </xdr:from>
    <xdr:to>
      <xdr:col>16</xdr:col>
      <xdr:colOff>219075</xdr:colOff>
      <xdr:row>279</xdr:row>
      <xdr:rowOff>133350</xdr:rowOff>
    </xdr:to>
    <xdr:pic>
      <xdr:nvPicPr>
        <xdr:cNvPr id="797" name="Picture 7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280</xdr:row>
      <xdr:rowOff>0</xdr:rowOff>
    </xdr:from>
    <xdr:to>
      <xdr:col>16</xdr:col>
      <xdr:colOff>219075</xdr:colOff>
      <xdr:row>280</xdr:row>
      <xdr:rowOff>133350</xdr:rowOff>
    </xdr:to>
    <xdr:pic>
      <xdr:nvPicPr>
        <xdr:cNvPr id="798" name="Picture 7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281</xdr:row>
      <xdr:rowOff>0</xdr:rowOff>
    </xdr:from>
    <xdr:to>
      <xdr:col>16</xdr:col>
      <xdr:colOff>219075</xdr:colOff>
      <xdr:row>281</xdr:row>
      <xdr:rowOff>133350</xdr:rowOff>
    </xdr:to>
    <xdr:pic>
      <xdr:nvPicPr>
        <xdr:cNvPr id="799" name="Picture 79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282</xdr:row>
      <xdr:rowOff>0</xdr:rowOff>
    </xdr:from>
    <xdr:to>
      <xdr:col>16</xdr:col>
      <xdr:colOff>219075</xdr:colOff>
      <xdr:row>282</xdr:row>
      <xdr:rowOff>133350</xdr:rowOff>
    </xdr:to>
    <xdr:pic>
      <xdr:nvPicPr>
        <xdr:cNvPr id="800" name="Picture 7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283</xdr:row>
      <xdr:rowOff>0</xdr:rowOff>
    </xdr:from>
    <xdr:to>
      <xdr:col>16</xdr:col>
      <xdr:colOff>219075</xdr:colOff>
      <xdr:row>283</xdr:row>
      <xdr:rowOff>133350</xdr:rowOff>
    </xdr:to>
    <xdr:pic>
      <xdr:nvPicPr>
        <xdr:cNvPr id="801" name="Picture 8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83</xdr:row>
      <xdr:rowOff>0</xdr:rowOff>
    </xdr:from>
    <xdr:to>
      <xdr:col>16</xdr:col>
      <xdr:colOff>219075</xdr:colOff>
      <xdr:row>83</xdr:row>
      <xdr:rowOff>133350</xdr:rowOff>
    </xdr:to>
    <xdr:pic>
      <xdr:nvPicPr>
        <xdr:cNvPr id="802" name="Picture 8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284</xdr:row>
      <xdr:rowOff>0</xdr:rowOff>
    </xdr:from>
    <xdr:to>
      <xdr:col>16</xdr:col>
      <xdr:colOff>219075</xdr:colOff>
      <xdr:row>284</xdr:row>
      <xdr:rowOff>133350</xdr:rowOff>
    </xdr:to>
    <xdr:pic>
      <xdr:nvPicPr>
        <xdr:cNvPr id="803" name="Picture 8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285</xdr:row>
      <xdr:rowOff>0</xdr:rowOff>
    </xdr:from>
    <xdr:to>
      <xdr:col>16</xdr:col>
      <xdr:colOff>219075</xdr:colOff>
      <xdr:row>285</xdr:row>
      <xdr:rowOff>133350</xdr:rowOff>
    </xdr:to>
    <xdr:pic>
      <xdr:nvPicPr>
        <xdr:cNvPr id="804" name="Picture 8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286</xdr:row>
      <xdr:rowOff>0</xdr:rowOff>
    </xdr:from>
    <xdr:to>
      <xdr:col>16</xdr:col>
      <xdr:colOff>219075</xdr:colOff>
      <xdr:row>286</xdr:row>
      <xdr:rowOff>133350</xdr:rowOff>
    </xdr:to>
    <xdr:pic>
      <xdr:nvPicPr>
        <xdr:cNvPr id="806" name="Picture 80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287</xdr:row>
      <xdr:rowOff>0</xdr:rowOff>
    </xdr:from>
    <xdr:to>
      <xdr:col>16</xdr:col>
      <xdr:colOff>219075</xdr:colOff>
      <xdr:row>287</xdr:row>
      <xdr:rowOff>133350</xdr:rowOff>
    </xdr:to>
    <xdr:pic>
      <xdr:nvPicPr>
        <xdr:cNvPr id="807" name="Picture 80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52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288</xdr:row>
      <xdr:rowOff>0</xdr:rowOff>
    </xdr:from>
    <xdr:to>
      <xdr:col>16</xdr:col>
      <xdr:colOff>219075</xdr:colOff>
      <xdr:row>288</xdr:row>
      <xdr:rowOff>142875</xdr:rowOff>
    </xdr:to>
    <xdr:pic>
      <xdr:nvPicPr>
        <xdr:cNvPr id="808" name="Picture 80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289</xdr:row>
      <xdr:rowOff>0</xdr:rowOff>
    </xdr:from>
    <xdr:to>
      <xdr:col>16</xdr:col>
      <xdr:colOff>219075</xdr:colOff>
      <xdr:row>289</xdr:row>
      <xdr:rowOff>142875</xdr:rowOff>
    </xdr:to>
    <xdr:pic>
      <xdr:nvPicPr>
        <xdr:cNvPr id="809" name="Picture 808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8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290</xdr:row>
      <xdr:rowOff>0</xdr:rowOff>
    </xdr:from>
    <xdr:to>
      <xdr:col>16</xdr:col>
      <xdr:colOff>219075</xdr:colOff>
      <xdr:row>290</xdr:row>
      <xdr:rowOff>142875</xdr:rowOff>
    </xdr:to>
    <xdr:pic>
      <xdr:nvPicPr>
        <xdr:cNvPr id="810" name="Picture 8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09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291</xdr:row>
      <xdr:rowOff>0</xdr:rowOff>
    </xdr:from>
    <xdr:to>
      <xdr:col>16</xdr:col>
      <xdr:colOff>219075</xdr:colOff>
      <xdr:row>291</xdr:row>
      <xdr:rowOff>142875</xdr:rowOff>
    </xdr:to>
    <xdr:pic>
      <xdr:nvPicPr>
        <xdr:cNvPr id="811" name="Picture 81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292</xdr:row>
      <xdr:rowOff>0</xdr:rowOff>
    </xdr:from>
    <xdr:to>
      <xdr:col>16</xdr:col>
      <xdr:colOff>219075</xdr:colOff>
      <xdr:row>292</xdr:row>
      <xdr:rowOff>142875</xdr:rowOff>
    </xdr:to>
    <xdr:pic>
      <xdr:nvPicPr>
        <xdr:cNvPr id="812" name="Picture 8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293</xdr:row>
      <xdr:rowOff>0</xdr:rowOff>
    </xdr:from>
    <xdr:to>
      <xdr:col>16</xdr:col>
      <xdr:colOff>219075</xdr:colOff>
      <xdr:row>293</xdr:row>
      <xdr:rowOff>142875</xdr:rowOff>
    </xdr:to>
    <xdr:pic>
      <xdr:nvPicPr>
        <xdr:cNvPr id="813" name="Picture 8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66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294</xdr:row>
      <xdr:rowOff>0</xdr:rowOff>
    </xdr:from>
    <xdr:to>
      <xdr:col>16</xdr:col>
      <xdr:colOff>219075</xdr:colOff>
      <xdr:row>294</xdr:row>
      <xdr:rowOff>114300</xdr:rowOff>
    </xdr:to>
    <xdr:pic>
      <xdr:nvPicPr>
        <xdr:cNvPr id="814" name="Picture 813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685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295</xdr:row>
      <xdr:rowOff>0</xdr:rowOff>
    </xdr:from>
    <xdr:to>
      <xdr:col>16</xdr:col>
      <xdr:colOff>219075</xdr:colOff>
      <xdr:row>295</xdr:row>
      <xdr:rowOff>142875</xdr:rowOff>
    </xdr:to>
    <xdr:pic>
      <xdr:nvPicPr>
        <xdr:cNvPr id="815" name="Picture 8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296</xdr:row>
      <xdr:rowOff>0</xdr:rowOff>
    </xdr:from>
    <xdr:to>
      <xdr:col>16</xdr:col>
      <xdr:colOff>219075</xdr:colOff>
      <xdr:row>296</xdr:row>
      <xdr:rowOff>142875</xdr:rowOff>
    </xdr:to>
    <xdr:pic>
      <xdr:nvPicPr>
        <xdr:cNvPr id="816" name="Picture 81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297</xdr:row>
      <xdr:rowOff>0</xdr:rowOff>
    </xdr:from>
    <xdr:to>
      <xdr:col>16</xdr:col>
      <xdr:colOff>219075</xdr:colOff>
      <xdr:row>297</xdr:row>
      <xdr:rowOff>142875</xdr:rowOff>
    </xdr:to>
    <xdr:pic>
      <xdr:nvPicPr>
        <xdr:cNvPr id="817" name="Picture 8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298</xdr:row>
      <xdr:rowOff>0</xdr:rowOff>
    </xdr:from>
    <xdr:to>
      <xdr:col>16</xdr:col>
      <xdr:colOff>219075</xdr:colOff>
      <xdr:row>298</xdr:row>
      <xdr:rowOff>142875</xdr:rowOff>
    </xdr:to>
    <xdr:pic>
      <xdr:nvPicPr>
        <xdr:cNvPr id="818" name="Picture 81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299</xdr:row>
      <xdr:rowOff>0</xdr:rowOff>
    </xdr:from>
    <xdr:to>
      <xdr:col>16</xdr:col>
      <xdr:colOff>219075</xdr:colOff>
      <xdr:row>299</xdr:row>
      <xdr:rowOff>142875</xdr:rowOff>
    </xdr:to>
    <xdr:pic>
      <xdr:nvPicPr>
        <xdr:cNvPr id="819" name="Picture 8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300</xdr:row>
      <xdr:rowOff>0</xdr:rowOff>
    </xdr:from>
    <xdr:to>
      <xdr:col>16</xdr:col>
      <xdr:colOff>219075</xdr:colOff>
      <xdr:row>300</xdr:row>
      <xdr:rowOff>133350</xdr:rowOff>
    </xdr:to>
    <xdr:pic>
      <xdr:nvPicPr>
        <xdr:cNvPr id="820" name="Picture 8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00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301</xdr:row>
      <xdr:rowOff>0</xdr:rowOff>
    </xdr:from>
    <xdr:to>
      <xdr:col>16</xdr:col>
      <xdr:colOff>219075</xdr:colOff>
      <xdr:row>301</xdr:row>
      <xdr:rowOff>142875</xdr:rowOff>
    </xdr:to>
    <xdr:pic>
      <xdr:nvPicPr>
        <xdr:cNvPr id="821" name="Picture 8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19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302</xdr:row>
      <xdr:rowOff>0</xdr:rowOff>
    </xdr:from>
    <xdr:to>
      <xdr:col>16</xdr:col>
      <xdr:colOff>219075</xdr:colOff>
      <xdr:row>302</xdr:row>
      <xdr:rowOff>133350</xdr:rowOff>
    </xdr:to>
    <xdr:pic>
      <xdr:nvPicPr>
        <xdr:cNvPr id="822" name="Picture 8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303</xdr:row>
      <xdr:rowOff>0</xdr:rowOff>
    </xdr:from>
    <xdr:to>
      <xdr:col>16</xdr:col>
      <xdr:colOff>219075</xdr:colOff>
      <xdr:row>303</xdr:row>
      <xdr:rowOff>142875</xdr:rowOff>
    </xdr:to>
    <xdr:pic>
      <xdr:nvPicPr>
        <xdr:cNvPr id="823" name="Picture 8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304</xdr:row>
      <xdr:rowOff>0</xdr:rowOff>
    </xdr:from>
    <xdr:to>
      <xdr:col>16</xdr:col>
      <xdr:colOff>219075</xdr:colOff>
      <xdr:row>304</xdr:row>
      <xdr:rowOff>133350</xdr:rowOff>
    </xdr:to>
    <xdr:pic>
      <xdr:nvPicPr>
        <xdr:cNvPr id="824" name="Picture 8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76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305</xdr:row>
      <xdr:rowOff>0</xdr:rowOff>
    </xdr:from>
    <xdr:to>
      <xdr:col>16</xdr:col>
      <xdr:colOff>219075</xdr:colOff>
      <xdr:row>305</xdr:row>
      <xdr:rowOff>142875</xdr:rowOff>
    </xdr:to>
    <xdr:pic>
      <xdr:nvPicPr>
        <xdr:cNvPr id="825" name="Picture 8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95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306</xdr:row>
      <xdr:rowOff>0</xdr:rowOff>
    </xdr:from>
    <xdr:to>
      <xdr:col>16</xdr:col>
      <xdr:colOff>219075</xdr:colOff>
      <xdr:row>306</xdr:row>
      <xdr:rowOff>142875</xdr:rowOff>
    </xdr:to>
    <xdr:pic>
      <xdr:nvPicPr>
        <xdr:cNvPr id="826" name="Picture 8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307</xdr:row>
      <xdr:rowOff>0</xdr:rowOff>
    </xdr:from>
    <xdr:to>
      <xdr:col>16</xdr:col>
      <xdr:colOff>219075</xdr:colOff>
      <xdr:row>307</xdr:row>
      <xdr:rowOff>142875</xdr:rowOff>
    </xdr:to>
    <xdr:pic>
      <xdr:nvPicPr>
        <xdr:cNvPr id="827" name="Picture 82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308</xdr:row>
      <xdr:rowOff>0</xdr:rowOff>
    </xdr:from>
    <xdr:to>
      <xdr:col>16</xdr:col>
      <xdr:colOff>219075</xdr:colOff>
      <xdr:row>308</xdr:row>
      <xdr:rowOff>133350</xdr:rowOff>
    </xdr:to>
    <xdr:pic>
      <xdr:nvPicPr>
        <xdr:cNvPr id="828" name="Picture 8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309</xdr:row>
      <xdr:rowOff>0</xdr:rowOff>
    </xdr:from>
    <xdr:to>
      <xdr:col>16</xdr:col>
      <xdr:colOff>219075</xdr:colOff>
      <xdr:row>309</xdr:row>
      <xdr:rowOff>142875</xdr:rowOff>
    </xdr:to>
    <xdr:pic>
      <xdr:nvPicPr>
        <xdr:cNvPr id="829" name="Picture 8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71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310</xdr:row>
      <xdr:rowOff>0</xdr:rowOff>
    </xdr:from>
    <xdr:to>
      <xdr:col>16</xdr:col>
      <xdr:colOff>219075</xdr:colOff>
      <xdr:row>310</xdr:row>
      <xdr:rowOff>142875</xdr:rowOff>
    </xdr:to>
    <xdr:pic>
      <xdr:nvPicPr>
        <xdr:cNvPr id="830" name="Picture 8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90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311</xdr:row>
      <xdr:rowOff>0</xdr:rowOff>
    </xdr:from>
    <xdr:to>
      <xdr:col>16</xdr:col>
      <xdr:colOff>219075</xdr:colOff>
      <xdr:row>311</xdr:row>
      <xdr:rowOff>133350</xdr:rowOff>
    </xdr:to>
    <xdr:pic>
      <xdr:nvPicPr>
        <xdr:cNvPr id="831" name="Picture 8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09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312</xdr:row>
      <xdr:rowOff>0</xdr:rowOff>
    </xdr:from>
    <xdr:to>
      <xdr:col>16</xdr:col>
      <xdr:colOff>219075</xdr:colOff>
      <xdr:row>312</xdr:row>
      <xdr:rowOff>142875</xdr:rowOff>
    </xdr:to>
    <xdr:pic>
      <xdr:nvPicPr>
        <xdr:cNvPr id="832" name="Picture 8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28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313</xdr:row>
      <xdr:rowOff>0</xdr:rowOff>
    </xdr:from>
    <xdr:to>
      <xdr:col>16</xdr:col>
      <xdr:colOff>219075</xdr:colOff>
      <xdr:row>313</xdr:row>
      <xdr:rowOff>142875</xdr:rowOff>
    </xdr:to>
    <xdr:pic>
      <xdr:nvPicPr>
        <xdr:cNvPr id="833" name="Picture 8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47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314</xdr:row>
      <xdr:rowOff>0</xdr:rowOff>
    </xdr:from>
    <xdr:to>
      <xdr:col>16</xdr:col>
      <xdr:colOff>219075</xdr:colOff>
      <xdr:row>314</xdr:row>
      <xdr:rowOff>142875</xdr:rowOff>
    </xdr:to>
    <xdr:pic>
      <xdr:nvPicPr>
        <xdr:cNvPr id="834" name="Picture 8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66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315</xdr:row>
      <xdr:rowOff>0</xdr:rowOff>
    </xdr:from>
    <xdr:to>
      <xdr:col>16</xdr:col>
      <xdr:colOff>219075</xdr:colOff>
      <xdr:row>315</xdr:row>
      <xdr:rowOff>133350</xdr:rowOff>
    </xdr:to>
    <xdr:pic>
      <xdr:nvPicPr>
        <xdr:cNvPr id="835" name="Picture 8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316</xdr:row>
      <xdr:rowOff>0</xdr:rowOff>
    </xdr:from>
    <xdr:to>
      <xdr:col>16</xdr:col>
      <xdr:colOff>219075</xdr:colOff>
      <xdr:row>316</xdr:row>
      <xdr:rowOff>133350</xdr:rowOff>
    </xdr:to>
    <xdr:pic>
      <xdr:nvPicPr>
        <xdr:cNvPr id="836" name="Picture 83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317</xdr:row>
      <xdr:rowOff>0</xdr:rowOff>
    </xdr:from>
    <xdr:to>
      <xdr:col>16</xdr:col>
      <xdr:colOff>219075</xdr:colOff>
      <xdr:row>317</xdr:row>
      <xdr:rowOff>142875</xdr:rowOff>
    </xdr:to>
    <xdr:pic>
      <xdr:nvPicPr>
        <xdr:cNvPr id="837" name="Picture 8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318</xdr:row>
      <xdr:rowOff>0</xdr:rowOff>
    </xdr:from>
    <xdr:to>
      <xdr:col>16</xdr:col>
      <xdr:colOff>219075</xdr:colOff>
      <xdr:row>318</xdr:row>
      <xdr:rowOff>142875</xdr:rowOff>
    </xdr:to>
    <xdr:pic>
      <xdr:nvPicPr>
        <xdr:cNvPr id="838" name="Picture 8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319</xdr:row>
      <xdr:rowOff>0</xdr:rowOff>
    </xdr:from>
    <xdr:to>
      <xdr:col>16</xdr:col>
      <xdr:colOff>219075</xdr:colOff>
      <xdr:row>319</xdr:row>
      <xdr:rowOff>142875</xdr:rowOff>
    </xdr:to>
    <xdr:pic>
      <xdr:nvPicPr>
        <xdr:cNvPr id="839" name="Picture 8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62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320</xdr:row>
      <xdr:rowOff>0</xdr:rowOff>
    </xdr:from>
    <xdr:to>
      <xdr:col>16</xdr:col>
      <xdr:colOff>219075</xdr:colOff>
      <xdr:row>320</xdr:row>
      <xdr:rowOff>142875</xdr:rowOff>
    </xdr:to>
    <xdr:pic>
      <xdr:nvPicPr>
        <xdr:cNvPr id="840" name="Picture 8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321</xdr:row>
      <xdr:rowOff>0</xdr:rowOff>
    </xdr:from>
    <xdr:ext cx="219075" cy="142875"/>
    <xdr:pic>
      <xdr:nvPicPr>
        <xdr:cNvPr id="841" name="Picture 8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262</xdr:row>
      <xdr:rowOff>0</xdr:rowOff>
    </xdr:from>
    <xdr:ext cx="219075" cy="142875"/>
    <xdr:pic>
      <xdr:nvPicPr>
        <xdr:cNvPr id="842" name="Picture 84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263</xdr:row>
      <xdr:rowOff>0</xdr:rowOff>
    </xdr:from>
    <xdr:ext cx="219075" cy="142875"/>
    <xdr:pic>
      <xdr:nvPicPr>
        <xdr:cNvPr id="843" name="Picture 84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264</xdr:row>
      <xdr:rowOff>0</xdr:rowOff>
    </xdr:from>
    <xdr:ext cx="219075" cy="142875"/>
    <xdr:pic>
      <xdr:nvPicPr>
        <xdr:cNvPr id="844" name="Picture 84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265</xdr:row>
      <xdr:rowOff>0</xdr:rowOff>
    </xdr:from>
    <xdr:ext cx="219075" cy="142875"/>
    <xdr:pic>
      <xdr:nvPicPr>
        <xdr:cNvPr id="845" name="Picture 8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46" name="Picture 84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47" name="Picture 84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48" name="Picture 84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49" name="Picture 8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50" name="Picture 8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51" name="Picture 8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52" name="Picture 8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33350"/>
    <xdr:pic>
      <xdr:nvPicPr>
        <xdr:cNvPr id="853" name="Picture 85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33350"/>
    <xdr:pic>
      <xdr:nvPicPr>
        <xdr:cNvPr id="854" name="Picture 8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855" name="Picture 8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856" name="Picture 8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857" name="Picture 8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858" name="Picture 85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59" name="Picture 85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33350"/>
    <xdr:pic>
      <xdr:nvPicPr>
        <xdr:cNvPr id="860" name="Picture 85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263</xdr:row>
      <xdr:rowOff>0</xdr:rowOff>
    </xdr:from>
    <xdr:ext cx="219075" cy="142875"/>
    <xdr:pic>
      <xdr:nvPicPr>
        <xdr:cNvPr id="861" name="Picture 86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7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264</xdr:row>
      <xdr:rowOff>0</xdr:rowOff>
    </xdr:from>
    <xdr:ext cx="219075" cy="142875"/>
    <xdr:pic>
      <xdr:nvPicPr>
        <xdr:cNvPr id="862" name="Picture 8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265</xdr:row>
      <xdr:rowOff>0</xdr:rowOff>
    </xdr:from>
    <xdr:ext cx="219075" cy="142875"/>
    <xdr:pic>
      <xdr:nvPicPr>
        <xdr:cNvPr id="863" name="Picture 86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64" name="Picture 86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65" name="Picture 86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66" name="Picture 86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67" name="Picture 86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68" name="Picture 8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69" name="Picture 86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70" name="Picture 86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71" name="Picture 87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33350"/>
    <xdr:pic>
      <xdr:nvPicPr>
        <xdr:cNvPr id="872" name="Picture 871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33350"/>
    <xdr:pic>
      <xdr:nvPicPr>
        <xdr:cNvPr id="873" name="Picture 87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874" name="Picture 87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875" name="Picture 87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876" name="Picture 87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77" name="Picture 8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878" name="Picture 87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33350"/>
    <xdr:pic>
      <xdr:nvPicPr>
        <xdr:cNvPr id="879" name="Picture 87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264</xdr:row>
      <xdr:rowOff>0</xdr:rowOff>
    </xdr:from>
    <xdr:ext cx="219075" cy="142875"/>
    <xdr:pic>
      <xdr:nvPicPr>
        <xdr:cNvPr id="880" name="Picture 87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6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265</xdr:row>
      <xdr:rowOff>0</xdr:rowOff>
    </xdr:from>
    <xdr:ext cx="219075" cy="142875"/>
    <xdr:pic>
      <xdr:nvPicPr>
        <xdr:cNvPr id="881" name="Picture 88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266</xdr:row>
      <xdr:rowOff>0</xdr:rowOff>
    </xdr:from>
    <xdr:ext cx="219075" cy="142875"/>
    <xdr:pic>
      <xdr:nvPicPr>
        <xdr:cNvPr id="882" name="Picture 88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4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267</xdr:row>
      <xdr:rowOff>0</xdr:rowOff>
    </xdr:from>
    <xdr:ext cx="219075" cy="142875"/>
    <xdr:pic>
      <xdr:nvPicPr>
        <xdr:cNvPr id="883" name="Picture 88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268</xdr:row>
      <xdr:rowOff>0</xdr:rowOff>
    </xdr:from>
    <xdr:ext cx="219075" cy="142875"/>
    <xdr:pic>
      <xdr:nvPicPr>
        <xdr:cNvPr id="884" name="Picture 88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269</xdr:row>
      <xdr:rowOff>0</xdr:rowOff>
    </xdr:from>
    <xdr:ext cx="219075" cy="142875"/>
    <xdr:pic>
      <xdr:nvPicPr>
        <xdr:cNvPr id="885" name="Picture 88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86" name="Picture 8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87" name="Picture 8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888" name="Picture 88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889" name="Picture 88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890" name="Picture 88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33350"/>
    <xdr:pic>
      <xdr:nvPicPr>
        <xdr:cNvPr id="891" name="Picture 890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33350"/>
    <xdr:pic>
      <xdr:nvPicPr>
        <xdr:cNvPr id="892" name="Picture 8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893" name="Picture 89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894" name="Picture 89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895" name="Picture 89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896" name="Picture 89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897" name="Picture 89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270</xdr:row>
      <xdr:rowOff>0</xdr:rowOff>
    </xdr:from>
    <xdr:ext cx="219075" cy="142875"/>
    <xdr:pic>
      <xdr:nvPicPr>
        <xdr:cNvPr id="898" name="Picture 89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899" name="Picture 89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900" name="Picture 89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901" name="Picture 90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02" name="Picture 90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03" name="Picture 90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04" name="Picture 90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05" name="Picture 90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06" name="Picture 9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07" name="Picture 9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08" name="Picture 90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33350"/>
    <xdr:pic>
      <xdr:nvPicPr>
        <xdr:cNvPr id="909" name="Picture 90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33350"/>
    <xdr:pic>
      <xdr:nvPicPr>
        <xdr:cNvPr id="910" name="Picture 9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911" name="Picture 9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42875"/>
    <xdr:pic>
      <xdr:nvPicPr>
        <xdr:cNvPr id="912" name="Picture 91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42875"/>
    <xdr:pic>
      <xdr:nvPicPr>
        <xdr:cNvPr id="913" name="Picture 9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14" name="Picture 91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33350"/>
    <xdr:pic>
      <xdr:nvPicPr>
        <xdr:cNvPr id="916" name="Picture 9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271</xdr:row>
      <xdr:rowOff>0</xdr:rowOff>
    </xdr:from>
    <xdr:ext cx="219075" cy="142875"/>
    <xdr:pic>
      <xdr:nvPicPr>
        <xdr:cNvPr id="917" name="Picture 91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9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918" name="Picture 91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919" name="Picture 91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20" name="Picture 91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21" name="Picture 92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22" name="Picture 92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23" name="Picture 92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24" name="Picture 9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25" name="Picture 9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26" name="Picture 9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27" name="Picture 92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33350"/>
    <xdr:pic>
      <xdr:nvPicPr>
        <xdr:cNvPr id="928" name="Picture 92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33350"/>
    <xdr:pic>
      <xdr:nvPicPr>
        <xdr:cNvPr id="929" name="Picture 9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42875"/>
    <xdr:pic>
      <xdr:nvPicPr>
        <xdr:cNvPr id="930" name="Picture 9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42875"/>
    <xdr:pic>
      <xdr:nvPicPr>
        <xdr:cNvPr id="931" name="Picture 93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32" name="Picture 93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34" name="Picture 93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272</xdr:row>
      <xdr:rowOff>0</xdr:rowOff>
    </xdr:from>
    <xdr:ext cx="219075" cy="142875"/>
    <xdr:pic>
      <xdr:nvPicPr>
        <xdr:cNvPr id="935" name="Picture 93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936" name="Picture 93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37" name="Picture 93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38" name="Picture 93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39" name="Picture 93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40" name="Picture 93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41" name="Picture 94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42" name="Picture 94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43" name="Picture 9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44" name="Picture 9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45" name="Picture 9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33350"/>
    <xdr:pic>
      <xdr:nvPicPr>
        <xdr:cNvPr id="946" name="Picture 94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33350"/>
    <xdr:pic>
      <xdr:nvPicPr>
        <xdr:cNvPr id="947" name="Picture 9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42875"/>
    <xdr:pic>
      <xdr:nvPicPr>
        <xdr:cNvPr id="948" name="Picture 94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49" name="Picture 94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51" name="Picture 95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273</xdr:row>
      <xdr:rowOff>0</xdr:rowOff>
    </xdr:from>
    <xdr:ext cx="219075" cy="142875"/>
    <xdr:pic>
      <xdr:nvPicPr>
        <xdr:cNvPr id="952" name="Picture 9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274</xdr:row>
      <xdr:rowOff>0</xdr:rowOff>
    </xdr:from>
    <xdr:ext cx="219075" cy="142875"/>
    <xdr:pic>
      <xdr:nvPicPr>
        <xdr:cNvPr id="953" name="Picture 95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275</xdr:row>
      <xdr:rowOff>0</xdr:rowOff>
    </xdr:from>
    <xdr:ext cx="219075" cy="142875"/>
    <xdr:pic>
      <xdr:nvPicPr>
        <xdr:cNvPr id="954" name="Picture 95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85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276</xdr:row>
      <xdr:rowOff>0</xdr:rowOff>
    </xdr:from>
    <xdr:ext cx="219075" cy="142875"/>
    <xdr:pic>
      <xdr:nvPicPr>
        <xdr:cNvPr id="955" name="Picture 95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277</xdr:row>
      <xdr:rowOff>0</xdr:rowOff>
    </xdr:from>
    <xdr:ext cx="219075" cy="142875"/>
    <xdr:pic>
      <xdr:nvPicPr>
        <xdr:cNvPr id="956" name="Picture 95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23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278</xdr:row>
      <xdr:rowOff>0</xdr:rowOff>
    </xdr:from>
    <xdr:ext cx="219075" cy="142875"/>
    <xdr:pic>
      <xdr:nvPicPr>
        <xdr:cNvPr id="957" name="Picture 95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42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279</xdr:row>
      <xdr:rowOff>0</xdr:rowOff>
    </xdr:from>
    <xdr:ext cx="219075" cy="142875"/>
    <xdr:pic>
      <xdr:nvPicPr>
        <xdr:cNvPr id="958" name="Picture 95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280</xdr:row>
      <xdr:rowOff>0</xdr:rowOff>
    </xdr:from>
    <xdr:ext cx="219075" cy="142875"/>
    <xdr:pic>
      <xdr:nvPicPr>
        <xdr:cNvPr id="959" name="Picture 9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1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281</xdr:row>
      <xdr:rowOff>0</xdr:rowOff>
    </xdr:from>
    <xdr:ext cx="219075" cy="142875"/>
    <xdr:pic>
      <xdr:nvPicPr>
        <xdr:cNvPr id="960" name="Picture 9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282</xdr:row>
      <xdr:rowOff>0</xdr:rowOff>
    </xdr:from>
    <xdr:ext cx="219075" cy="142875"/>
    <xdr:pic>
      <xdr:nvPicPr>
        <xdr:cNvPr id="961" name="Picture 9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283</xdr:row>
      <xdr:rowOff>0</xdr:rowOff>
    </xdr:from>
    <xdr:ext cx="219075" cy="142875"/>
    <xdr:pic>
      <xdr:nvPicPr>
        <xdr:cNvPr id="962" name="Picture 9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38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33350"/>
    <xdr:pic>
      <xdr:nvPicPr>
        <xdr:cNvPr id="963" name="Picture 96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7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284</xdr:row>
      <xdr:rowOff>0</xdr:rowOff>
    </xdr:from>
    <xdr:ext cx="219075" cy="133350"/>
    <xdr:pic>
      <xdr:nvPicPr>
        <xdr:cNvPr id="964" name="Picture 9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285</xdr:row>
      <xdr:rowOff>0</xdr:rowOff>
    </xdr:from>
    <xdr:ext cx="219075" cy="142875"/>
    <xdr:pic>
      <xdr:nvPicPr>
        <xdr:cNvPr id="965" name="Picture 9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286</xdr:row>
      <xdr:rowOff>0</xdr:rowOff>
    </xdr:from>
    <xdr:ext cx="219075" cy="142875"/>
    <xdr:pic>
      <xdr:nvPicPr>
        <xdr:cNvPr id="967" name="Picture 96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33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133</xdr:row>
      <xdr:rowOff>133350</xdr:rowOff>
    </xdr:from>
    <xdr:ext cx="219075" cy="142875"/>
    <xdr:pic>
      <xdr:nvPicPr>
        <xdr:cNvPr id="977" name="Picture 97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04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1028700</xdr:colOff>
      <xdr:row>136</xdr:row>
      <xdr:rowOff>76200</xdr:rowOff>
    </xdr:from>
    <xdr:ext cx="219075" cy="123825"/>
    <xdr:pic>
      <xdr:nvPicPr>
        <xdr:cNvPr id="979" name="Picture 978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8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8192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135</xdr:row>
      <xdr:rowOff>161925</xdr:rowOff>
    </xdr:from>
    <xdr:ext cx="219075" cy="133350"/>
    <xdr:pic>
      <xdr:nvPicPr>
        <xdr:cNvPr id="986" name="Picture 985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314325</xdr:colOff>
      <xdr:row>135</xdr:row>
      <xdr:rowOff>142875</xdr:rowOff>
    </xdr:from>
    <xdr:ext cx="219075" cy="142875"/>
    <xdr:pic>
      <xdr:nvPicPr>
        <xdr:cNvPr id="1022" name="Picture 102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49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895350</xdr:colOff>
      <xdr:row>132</xdr:row>
      <xdr:rowOff>95250</xdr:rowOff>
    </xdr:from>
    <xdr:ext cx="219075" cy="142875"/>
    <xdr:pic>
      <xdr:nvPicPr>
        <xdr:cNvPr id="1025" name="Picture 1024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76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628650</xdr:colOff>
      <xdr:row>136</xdr:row>
      <xdr:rowOff>104775</xdr:rowOff>
    </xdr:from>
    <xdr:ext cx="219075" cy="114300"/>
    <xdr:pic>
      <xdr:nvPicPr>
        <xdr:cNvPr id="1040" name="Picture 1039" descr="Socialist Federal Republic of Yugoslavia">
          <a:hlinkClick xmlns:r="http://schemas.openxmlformats.org/officeDocument/2006/relationships" r:id="rId19" tooltip="Socialist Federal Republic of Yugoslavia"/>
          <a:extLst>
            <a:ext uri="{FF2B5EF4-FFF2-40B4-BE49-F238E27FC236}">
              <a16:creationId xmlns:a16="http://schemas.microsoft.com/office/drawing/2014/main" id="{00000000-0008-0000-08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8478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428625</xdr:colOff>
      <xdr:row>135</xdr:row>
      <xdr:rowOff>161925</xdr:rowOff>
    </xdr:from>
    <xdr:ext cx="219075" cy="142875"/>
    <xdr:pic>
      <xdr:nvPicPr>
        <xdr:cNvPr id="1077" name="Picture 107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71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97</xdr:row>
      <xdr:rowOff>0</xdr:rowOff>
    </xdr:from>
    <xdr:ext cx="219075" cy="142875"/>
    <xdr:pic>
      <xdr:nvPicPr>
        <xdr:cNvPr id="1200" name="Picture 119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002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74</xdr:row>
      <xdr:rowOff>0</xdr:rowOff>
    </xdr:from>
    <xdr:ext cx="219075" cy="142875"/>
    <xdr:pic>
      <xdr:nvPicPr>
        <xdr:cNvPr id="1201" name="Picture 12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001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</xdr:row>
      <xdr:rowOff>0</xdr:rowOff>
    </xdr:from>
    <xdr:ext cx="219075" cy="142875"/>
    <xdr:pic>
      <xdr:nvPicPr>
        <xdr:cNvPr id="1202" name="Picture 120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00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70</xdr:row>
      <xdr:rowOff>0</xdr:rowOff>
    </xdr:from>
    <xdr:ext cx="219075" cy="133350"/>
    <xdr:pic>
      <xdr:nvPicPr>
        <xdr:cNvPr id="1203" name="Picture 12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001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</xdr:row>
      <xdr:rowOff>0</xdr:rowOff>
    </xdr:from>
    <xdr:ext cx="219075" cy="142875"/>
    <xdr:pic>
      <xdr:nvPicPr>
        <xdr:cNvPr id="1209" name="Picture 120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65</xdr:row>
      <xdr:rowOff>0</xdr:rowOff>
    </xdr:from>
    <xdr:ext cx="219075" cy="133350"/>
    <xdr:pic>
      <xdr:nvPicPr>
        <xdr:cNvPr id="1210" name="Picture 120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000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</xdr:row>
      <xdr:rowOff>0</xdr:rowOff>
    </xdr:from>
    <xdr:ext cx="219075" cy="142875"/>
    <xdr:pic>
      <xdr:nvPicPr>
        <xdr:cNvPr id="1213" name="Picture 121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00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77</xdr:row>
      <xdr:rowOff>0</xdr:rowOff>
    </xdr:from>
    <xdr:ext cx="219075" cy="133350"/>
    <xdr:pic>
      <xdr:nvPicPr>
        <xdr:cNvPr id="1214" name="Picture 121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92</xdr:row>
      <xdr:rowOff>0</xdr:rowOff>
    </xdr:from>
    <xdr:ext cx="219075" cy="142875"/>
    <xdr:pic>
      <xdr:nvPicPr>
        <xdr:cNvPr id="1215" name="Picture 121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60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61</xdr:row>
      <xdr:rowOff>0</xdr:rowOff>
    </xdr:from>
    <xdr:ext cx="219075" cy="133350"/>
    <xdr:pic>
      <xdr:nvPicPr>
        <xdr:cNvPr id="1216" name="Picture 12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2007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36</xdr:row>
      <xdr:rowOff>0</xdr:rowOff>
    </xdr:from>
    <xdr:ext cx="219075" cy="142875"/>
    <xdr:pic>
      <xdr:nvPicPr>
        <xdr:cNvPr id="1217" name="Picture 121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200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80</xdr:row>
      <xdr:rowOff>0</xdr:rowOff>
    </xdr:from>
    <xdr:ext cx="219075" cy="133350"/>
    <xdr:pic>
      <xdr:nvPicPr>
        <xdr:cNvPr id="1218" name="Picture 1217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001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75</xdr:row>
      <xdr:rowOff>0</xdr:rowOff>
    </xdr:from>
    <xdr:ext cx="219075" cy="133350"/>
    <xdr:pic>
      <xdr:nvPicPr>
        <xdr:cNvPr id="1219" name="Picture 121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001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93</xdr:row>
      <xdr:rowOff>0</xdr:rowOff>
    </xdr:from>
    <xdr:ext cx="219075" cy="142875"/>
    <xdr:pic>
      <xdr:nvPicPr>
        <xdr:cNvPr id="1225" name="Picture 12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802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102</xdr:row>
      <xdr:rowOff>0</xdr:rowOff>
    </xdr:from>
    <xdr:ext cx="219075" cy="142875"/>
    <xdr:pic>
      <xdr:nvPicPr>
        <xdr:cNvPr id="1226" name="Picture 12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602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59</xdr:row>
      <xdr:rowOff>0</xdr:rowOff>
    </xdr:from>
    <xdr:ext cx="219075" cy="133350"/>
    <xdr:pic>
      <xdr:nvPicPr>
        <xdr:cNvPr id="1227" name="Picture 122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400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83</xdr:row>
      <xdr:rowOff>0</xdr:rowOff>
    </xdr:from>
    <xdr:ext cx="219075" cy="142875"/>
    <xdr:pic>
      <xdr:nvPicPr>
        <xdr:cNvPr id="1228" name="Picture 122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601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105</xdr:row>
      <xdr:rowOff>0</xdr:rowOff>
    </xdr:from>
    <xdr:ext cx="219075" cy="133350"/>
    <xdr:pic>
      <xdr:nvPicPr>
        <xdr:cNvPr id="1233" name="Picture 12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100</xdr:row>
      <xdr:rowOff>0</xdr:rowOff>
    </xdr:from>
    <xdr:ext cx="219075" cy="133350"/>
    <xdr:pic>
      <xdr:nvPicPr>
        <xdr:cNvPr id="1234" name="Picture 123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002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100</xdr:row>
      <xdr:rowOff>0</xdr:rowOff>
    </xdr:from>
    <xdr:ext cx="219075" cy="133350"/>
    <xdr:pic>
      <xdr:nvPicPr>
        <xdr:cNvPr id="1235" name="Picture 12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002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48</xdr:row>
      <xdr:rowOff>0</xdr:rowOff>
    </xdr:from>
    <xdr:ext cx="219075" cy="133350"/>
    <xdr:pic>
      <xdr:nvPicPr>
        <xdr:cNvPr id="1236" name="Picture 12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20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48</xdr:row>
      <xdr:rowOff>0</xdr:rowOff>
    </xdr:from>
    <xdr:ext cx="219075" cy="142875"/>
    <xdr:pic>
      <xdr:nvPicPr>
        <xdr:cNvPr id="1237" name="Picture 123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202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34</xdr:row>
      <xdr:rowOff>0</xdr:rowOff>
    </xdr:from>
    <xdr:ext cx="219075" cy="142875"/>
    <xdr:pic>
      <xdr:nvPicPr>
        <xdr:cNvPr id="1240" name="Picture 123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8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200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45</xdr:row>
      <xdr:rowOff>0</xdr:rowOff>
    </xdr:from>
    <xdr:ext cx="219075" cy="114300"/>
    <xdr:pic>
      <xdr:nvPicPr>
        <xdr:cNvPr id="1242" name="Picture 1241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8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2020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58</xdr:row>
      <xdr:rowOff>0</xdr:rowOff>
    </xdr:from>
    <xdr:ext cx="219075" cy="133350"/>
    <xdr:pic>
      <xdr:nvPicPr>
        <xdr:cNvPr id="1243" name="Picture 124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000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58</xdr:row>
      <xdr:rowOff>0</xdr:rowOff>
    </xdr:from>
    <xdr:ext cx="219075" cy="142875"/>
    <xdr:pic>
      <xdr:nvPicPr>
        <xdr:cNvPr id="1244" name="Picture 124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000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14300"/>
    <xdr:pic>
      <xdr:nvPicPr>
        <xdr:cNvPr id="1245" name="Picture 1244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002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39</xdr:row>
      <xdr:rowOff>0</xdr:rowOff>
    </xdr:from>
    <xdr:ext cx="219075" cy="114300"/>
    <xdr:pic>
      <xdr:nvPicPr>
        <xdr:cNvPr id="1246" name="Picture 1245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6014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39</xdr:row>
      <xdr:rowOff>0</xdr:rowOff>
    </xdr:from>
    <xdr:ext cx="219075" cy="133350"/>
    <xdr:pic>
      <xdr:nvPicPr>
        <xdr:cNvPr id="1247" name="Picture 124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601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67</xdr:row>
      <xdr:rowOff>0</xdr:rowOff>
    </xdr:from>
    <xdr:ext cx="219075" cy="133350"/>
    <xdr:pic>
      <xdr:nvPicPr>
        <xdr:cNvPr id="1248" name="Picture 124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401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67</xdr:row>
      <xdr:rowOff>0</xdr:rowOff>
    </xdr:from>
    <xdr:ext cx="219075" cy="133350"/>
    <xdr:pic>
      <xdr:nvPicPr>
        <xdr:cNvPr id="1249" name="Picture 124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401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33350"/>
    <xdr:pic>
      <xdr:nvPicPr>
        <xdr:cNvPr id="1250" name="Picture 124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201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71</xdr:row>
      <xdr:rowOff>0</xdr:rowOff>
    </xdr:from>
    <xdr:ext cx="219075" cy="142875"/>
    <xdr:pic>
      <xdr:nvPicPr>
        <xdr:cNvPr id="1251" name="Picture 12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20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42875"/>
    <xdr:pic>
      <xdr:nvPicPr>
        <xdr:cNvPr id="1252" name="Picture 12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802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49</xdr:row>
      <xdr:rowOff>0</xdr:rowOff>
    </xdr:from>
    <xdr:ext cx="219075" cy="133350"/>
    <xdr:pic>
      <xdr:nvPicPr>
        <xdr:cNvPr id="1253" name="Picture 125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09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99</xdr:row>
      <xdr:rowOff>0</xdr:rowOff>
    </xdr:from>
    <xdr:ext cx="219075" cy="142875"/>
    <xdr:pic>
      <xdr:nvPicPr>
        <xdr:cNvPr id="1254" name="Picture 12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802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99</xdr:row>
      <xdr:rowOff>0</xdr:rowOff>
    </xdr:from>
    <xdr:ext cx="219075" cy="142875"/>
    <xdr:pic>
      <xdr:nvPicPr>
        <xdr:cNvPr id="1255" name="Picture 12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802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64</xdr:row>
      <xdr:rowOff>0</xdr:rowOff>
    </xdr:from>
    <xdr:ext cx="219075" cy="133350"/>
    <xdr:pic>
      <xdr:nvPicPr>
        <xdr:cNvPr id="1256" name="Picture 125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800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64</xdr:row>
      <xdr:rowOff>0</xdr:rowOff>
    </xdr:from>
    <xdr:ext cx="219075" cy="142875"/>
    <xdr:pic>
      <xdr:nvPicPr>
        <xdr:cNvPr id="1257" name="Picture 125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800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35</xdr:row>
      <xdr:rowOff>0</xdr:rowOff>
    </xdr:from>
    <xdr:ext cx="219075" cy="142875"/>
    <xdr:pic>
      <xdr:nvPicPr>
        <xdr:cNvPr id="1258" name="Picture 1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000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35</xdr:row>
      <xdr:rowOff>0</xdr:rowOff>
    </xdr:from>
    <xdr:ext cx="219075" cy="142875"/>
    <xdr:pic>
      <xdr:nvPicPr>
        <xdr:cNvPr id="1259" name="Picture 125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8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000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42875"/>
    <xdr:pic>
      <xdr:nvPicPr>
        <xdr:cNvPr id="1260" name="Picture 12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76</xdr:row>
      <xdr:rowOff>0</xdr:rowOff>
    </xdr:from>
    <xdr:ext cx="219075" cy="142875"/>
    <xdr:pic>
      <xdr:nvPicPr>
        <xdr:cNvPr id="1261" name="Picture 12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80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66</xdr:row>
      <xdr:rowOff>0</xdr:rowOff>
    </xdr:from>
    <xdr:ext cx="219075" cy="142875"/>
    <xdr:pic>
      <xdr:nvPicPr>
        <xdr:cNvPr id="1262" name="Picture 12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7600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96</xdr:row>
      <xdr:rowOff>0</xdr:rowOff>
    </xdr:from>
    <xdr:ext cx="219075" cy="142875"/>
    <xdr:pic>
      <xdr:nvPicPr>
        <xdr:cNvPr id="1263" name="Picture 126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80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82</xdr:row>
      <xdr:rowOff>0</xdr:rowOff>
    </xdr:from>
    <xdr:ext cx="219075" cy="133350"/>
    <xdr:pic>
      <xdr:nvPicPr>
        <xdr:cNvPr id="1264" name="Picture 12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401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44</xdr:row>
      <xdr:rowOff>0</xdr:rowOff>
    </xdr:from>
    <xdr:ext cx="219075" cy="133350"/>
    <xdr:pic>
      <xdr:nvPicPr>
        <xdr:cNvPr id="1265" name="Picture 126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601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103</xdr:row>
      <xdr:rowOff>0</xdr:rowOff>
    </xdr:from>
    <xdr:ext cx="219075" cy="133350"/>
    <xdr:pic>
      <xdr:nvPicPr>
        <xdr:cNvPr id="1266" name="Picture 126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202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37</xdr:row>
      <xdr:rowOff>0</xdr:rowOff>
    </xdr:from>
    <xdr:ext cx="219075" cy="133350"/>
    <xdr:pic>
      <xdr:nvPicPr>
        <xdr:cNvPr id="1267" name="Picture 12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401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62</xdr:row>
      <xdr:rowOff>0</xdr:rowOff>
    </xdr:from>
    <xdr:ext cx="219075" cy="142875"/>
    <xdr:pic>
      <xdr:nvPicPr>
        <xdr:cNvPr id="1268" name="Picture 126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400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40</xdr:row>
      <xdr:rowOff>0</xdr:rowOff>
    </xdr:from>
    <xdr:ext cx="219075" cy="133350"/>
    <xdr:pic>
      <xdr:nvPicPr>
        <xdr:cNvPr id="1270" name="Picture 12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40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60</xdr:row>
      <xdr:rowOff>0</xdr:rowOff>
    </xdr:from>
    <xdr:ext cx="219075" cy="133350"/>
    <xdr:pic>
      <xdr:nvPicPr>
        <xdr:cNvPr id="1271" name="Picture 12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58007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90</xdr:row>
      <xdr:rowOff>0</xdr:rowOff>
    </xdr:from>
    <xdr:ext cx="219075" cy="142875"/>
    <xdr:pic>
      <xdr:nvPicPr>
        <xdr:cNvPr id="1273" name="Picture 12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00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101</xdr:row>
      <xdr:rowOff>0</xdr:rowOff>
    </xdr:from>
    <xdr:ext cx="219075" cy="114300"/>
    <xdr:pic>
      <xdr:nvPicPr>
        <xdr:cNvPr id="1275" name="Picture 127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9402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84</xdr:row>
      <xdr:rowOff>0</xdr:rowOff>
    </xdr:from>
    <xdr:ext cx="219075" cy="114300"/>
    <xdr:pic>
      <xdr:nvPicPr>
        <xdr:cNvPr id="1277" name="Picture 1276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8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801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69</xdr:row>
      <xdr:rowOff>0</xdr:rowOff>
    </xdr:from>
    <xdr:ext cx="219075" cy="114300"/>
    <xdr:pic>
      <xdr:nvPicPr>
        <xdr:cNvPr id="1280" name="Picture 1279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8011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104</xdr:row>
      <xdr:rowOff>0</xdr:rowOff>
    </xdr:from>
    <xdr:ext cx="219075" cy="133350"/>
    <xdr:pic>
      <xdr:nvPicPr>
        <xdr:cNvPr id="1281" name="Picture 12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402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37</xdr:row>
      <xdr:rowOff>0</xdr:rowOff>
    </xdr:from>
    <xdr:ext cx="219075" cy="133350"/>
    <xdr:pic>
      <xdr:nvPicPr>
        <xdr:cNvPr id="1283" name="Picture 128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0201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63</xdr:row>
      <xdr:rowOff>0</xdr:rowOff>
    </xdr:from>
    <xdr:ext cx="219075" cy="133350"/>
    <xdr:pic>
      <xdr:nvPicPr>
        <xdr:cNvPr id="1284" name="Picture 1283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6600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98</xdr:row>
      <xdr:rowOff>0</xdr:rowOff>
    </xdr:from>
    <xdr:ext cx="219075" cy="142875"/>
    <xdr:pic>
      <xdr:nvPicPr>
        <xdr:cNvPr id="1285" name="Picture 128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202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87</xdr:row>
      <xdr:rowOff>0</xdr:rowOff>
    </xdr:from>
    <xdr:ext cx="219075" cy="142875"/>
    <xdr:pic>
      <xdr:nvPicPr>
        <xdr:cNvPr id="1286" name="Picture 1285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8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20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89</xdr:row>
      <xdr:rowOff>0</xdr:rowOff>
    </xdr:from>
    <xdr:ext cx="219075" cy="142875"/>
    <xdr:pic>
      <xdr:nvPicPr>
        <xdr:cNvPr id="1287" name="Picture 128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8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801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78</xdr:row>
      <xdr:rowOff>0</xdr:rowOff>
    </xdr:from>
    <xdr:ext cx="219075" cy="133350"/>
    <xdr:pic>
      <xdr:nvPicPr>
        <xdr:cNvPr id="1288" name="Picture 1287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201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91</xdr:row>
      <xdr:rowOff>0</xdr:rowOff>
    </xdr:from>
    <xdr:ext cx="219075" cy="142875"/>
    <xdr:pic>
      <xdr:nvPicPr>
        <xdr:cNvPr id="1289" name="Picture 1288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6402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86</xdr:row>
      <xdr:rowOff>0</xdr:rowOff>
    </xdr:from>
    <xdr:ext cx="219075" cy="142875"/>
    <xdr:pic>
      <xdr:nvPicPr>
        <xdr:cNvPr id="1290" name="Picture 12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801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47</xdr:row>
      <xdr:rowOff>0</xdr:rowOff>
    </xdr:from>
    <xdr:ext cx="219075" cy="133350"/>
    <xdr:pic>
      <xdr:nvPicPr>
        <xdr:cNvPr id="1292" name="Picture 129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8602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41</xdr:row>
      <xdr:rowOff>0</xdr:rowOff>
    </xdr:from>
    <xdr:ext cx="219075" cy="142875"/>
    <xdr:pic>
      <xdr:nvPicPr>
        <xdr:cNvPr id="1293" name="Picture 12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801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42875"/>
    <xdr:pic>
      <xdr:nvPicPr>
        <xdr:cNvPr id="1296" name="Picture 129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6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68</xdr:row>
      <xdr:rowOff>0</xdr:rowOff>
    </xdr:from>
    <xdr:ext cx="219075" cy="133350"/>
    <xdr:pic>
      <xdr:nvPicPr>
        <xdr:cNvPr id="1297" name="Picture 129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601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42875"/>
    <xdr:pic>
      <xdr:nvPicPr>
        <xdr:cNvPr id="1300" name="Picture 129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401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81</xdr:row>
      <xdr:rowOff>0</xdr:rowOff>
    </xdr:from>
    <xdr:ext cx="219075" cy="142875"/>
    <xdr:pic>
      <xdr:nvPicPr>
        <xdr:cNvPr id="1301" name="Picture 130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79</xdr:row>
      <xdr:rowOff>0</xdr:rowOff>
    </xdr:from>
    <xdr:ext cx="219075" cy="133350"/>
    <xdr:pic>
      <xdr:nvPicPr>
        <xdr:cNvPr id="1304" name="Picture 1303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8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260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68</xdr:row>
      <xdr:rowOff>0</xdr:rowOff>
    </xdr:from>
    <xdr:ext cx="219075" cy="114300"/>
    <xdr:pic>
      <xdr:nvPicPr>
        <xdr:cNvPr id="1305" name="Picture 1304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8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8601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72</xdr:row>
      <xdr:rowOff>0</xdr:rowOff>
    </xdr:from>
    <xdr:ext cx="219075" cy="133350"/>
    <xdr:pic>
      <xdr:nvPicPr>
        <xdr:cNvPr id="1308" name="Picture 130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401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81</xdr:row>
      <xdr:rowOff>0</xdr:rowOff>
    </xdr:from>
    <xdr:ext cx="219075" cy="142875"/>
    <xdr:pic>
      <xdr:nvPicPr>
        <xdr:cNvPr id="1309" name="Picture 1308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8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1310" name="Picture 130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11" name="Picture 131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12" name="Picture 1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13" name="Picture 131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33350"/>
    <xdr:pic>
      <xdr:nvPicPr>
        <xdr:cNvPr id="1314" name="Picture 131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33350"/>
    <xdr:pic>
      <xdr:nvPicPr>
        <xdr:cNvPr id="1315" name="Picture 13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</xdr:row>
      <xdr:rowOff>0</xdr:rowOff>
    </xdr:from>
    <xdr:ext cx="219075" cy="133350"/>
    <xdr:pic>
      <xdr:nvPicPr>
        <xdr:cNvPr id="1316" name="Picture 13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14</xdr:row>
      <xdr:rowOff>0</xdr:rowOff>
    </xdr:from>
    <xdr:ext cx="219075" cy="133350"/>
    <xdr:pic>
      <xdr:nvPicPr>
        <xdr:cNvPr id="1317" name="Picture 1316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8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201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42</xdr:row>
      <xdr:rowOff>0</xdr:rowOff>
    </xdr:from>
    <xdr:ext cx="219075" cy="133350"/>
    <xdr:pic>
      <xdr:nvPicPr>
        <xdr:cNvPr id="1318" name="Picture 131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0017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42</xdr:row>
      <xdr:rowOff>0</xdr:rowOff>
    </xdr:from>
    <xdr:ext cx="219075" cy="142875"/>
    <xdr:pic>
      <xdr:nvPicPr>
        <xdr:cNvPr id="1319" name="Picture 13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001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94</xdr:row>
      <xdr:rowOff>0</xdr:rowOff>
    </xdr:from>
    <xdr:ext cx="219075" cy="133350"/>
    <xdr:pic>
      <xdr:nvPicPr>
        <xdr:cNvPr id="1320" name="Picture 13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00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94</xdr:row>
      <xdr:rowOff>0</xdr:rowOff>
    </xdr:from>
    <xdr:ext cx="219075" cy="133350"/>
    <xdr:pic>
      <xdr:nvPicPr>
        <xdr:cNvPr id="1321" name="Picture 132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8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002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46</xdr:row>
      <xdr:rowOff>0</xdr:rowOff>
    </xdr:from>
    <xdr:ext cx="219075" cy="142875"/>
    <xdr:pic>
      <xdr:nvPicPr>
        <xdr:cNvPr id="1324" name="Picture 13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202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106</xdr:row>
      <xdr:rowOff>0</xdr:rowOff>
    </xdr:from>
    <xdr:ext cx="219075" cy="142875"/>
    <xdr:pic>
      <xdr:nvPicPr>
        <xdr:cNvPr id="1325" name="Picture 1324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8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2080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95</xdr:row>
      <xdr:rowOff>0</xdr:rowOff>
    </xdr:from>
    <xdr:ext cx="219075" cy="142875"/>
    <xdr:pic>
      <xdr:nvPicPr>
        <xdr:cNvPr id="1326" name="Picture 1325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8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7402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33350"/>
    <xdr:pic>
      <xdr:nvPicPr>
        <xdr:cNvPr id="1327" name="Picture 13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28" name="Picture 13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29" name="Picture 132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14300"/>
    <xdr:pic>
      <xdr:nvPicPr>
        <xdr:cNvPr id="1330" name="Picture 1329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1331" name="Picture 13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32" name="Picture 13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33" name="Picture 13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34" name="Picture 13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1335" name="Picture 13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36" name="Picture 13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1337" name="Picture 133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38" name="Picture 13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39" name="Picture 13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40" name="Picture 133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14300"/>
    <xdr:pic>
      <xdr:nvPicPr>
        <xdr:cNvPr id="1341" name="Picture 1340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33350"/>
    <xdr:pic>
      <xdr:nvPicPr>
        <xdr:cNvPr id="1342" name="Picture 134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44" name="Picture 13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45" name="Picture 134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346" name="Picture 13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48" name="Picture 13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349" name="Picture 13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351" name="Picture 13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53" name="Picture 13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54" name="Picture 135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14300"/>
    <xdr:pic>
      <xdr:nvPicPr>
        <xdr:cNvPr id="1355" name="Picture 1354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1356" name="Picture 13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57" name="Picture 13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58" name="Picture 13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59" name="Picture 1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60" name="Picture 13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61" name="Picture 13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1362" name="Picture 136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63" name="Picture 13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64" name="Picture 13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65" name="Picture 136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14300"/>
    <xdr:pic>
      <xdr:nvPicPr>
        <xdr:cNvPr id="1366" name="Picture 1365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67" name="Picture 13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68" name="Picture 13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69" name="Picture 1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70" name="Picture 13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71" name="Picture 13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33350"/>
    <xdr:pic>
      <xdr:nvPicPr>
        <xdr:cNvPr id="1372" name="Picture 13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73" name="Picture 13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1374" name="Picture 1373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75" name="Picture 1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76" name="Picture 13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77" name="Picture 13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78" name="Picture 137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79" name="Picture 13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80" name="Picture 1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81" name="Picture 13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85</xdr:row>
      <xdr:rowOff>0</xdr:rowOff>
    </xdr:from>
    <xdr:ext cx="219075" cy="142875"/>
    <xdr:pic>
      <xdr:nvPicPr>
        <xdr:cNvPr id="1382" name="Picture 1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14300"/>
    <xdr:pic>
      <xdr:nvPicPr>
        <xdr:cNvPr id="1383" name="Picture 13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33350"/>
    <xdr:pic>
      <xdr:nvPicPr>
        <xdr:cNvPr id="1384" name="Picture 1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85" name="Picture 13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86" name="Picture 138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14300"/>
    <xdr:pic>
      <xdr:nvPicPr>
        <xdr:cNvPr id="1387" name="Picture 1386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88" name="Picture 13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89" name="Picture 13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90" name="Picture 13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91" name="Picture 13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73</xdr:row>
      <xdr:rowOff>0</xdr:rowOff>
    </xdr:from>
    <xdr:ext cx="219075" cy="142875"/>
    <xdr:pic>
      <xdr:nvPicPr>
        <xdr:cNvPr id="1392" name="Picture 13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9801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14300"/>
    <xdr:pic>
      <xdr:nvPicPr>
        <xdr:cNvPr id="1393" name="Picture 139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00000000-0008-0000-08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33350"/>
    <xdr:pic>
      <xdr:nvPicPr>
        <xdr:cNvPr id="1394" name="Picture 13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96" name="Picture 13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397" name="Picture 139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398" name="Picture 13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400" name="Picture 13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01" name="Picture 14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03" name="Picture 14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405" name="Picture 140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406" name="Picture 14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07" name="Picture 14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09" name="Picture 14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12" name="Picture 14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88</xdr:row>
      <xdr:rowOff>0</xdr:rowOff>
    </xdr:from>
    <xdr:ext cx="219075" cy="142875"/>
    <xdr:pic>
      <xdr:nvPicPr>
        <xdr:cNvPr id="1414" name="Picture 14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15" name="Picture 1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17" name="Picture 14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38</xdr:row>
      <xdr:rowOff>0</xdr:rowOff>
    </xdr:from>
    <xdr:ext cx="219075" cy="142875"/>
    <xdr:pic>
      <xdr:nvPicPr>
        <xdr:cNvPr id="1420" name="Picture 14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8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1401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33350"/>
    <xdr:pic>
      <xdr:nvPicPr>
        <xdr:cNvPr id="1422" name="Picture 14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42875"/>
    <xdr:pic>
      <xdr:nvPicPr>
        <xdr:cNvPr id="1424" name="Picture 14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8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42875"/>
    <xdr:pic>
      <xdr:nvPicPr>
        <xdr:cNvPr id="1426" name="Picture 14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8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33350"/>
    <xdr:pic>
      <xdr:nvPicPr>
        <xdr:cNvPr id="1428" name="Picture 142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8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43</xdr:row>
      <xdr:rowOff>0</xdr:rowOff>
    </xdr:from>
    <xdr:ext cx="219075" cy="133350"/>
    <xdr:pic>
      <xdr:nvPicPr>
        <xdr:cNvPr id="1430" name="Picture 142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8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107</xdr:row>
      <xdr:rowOff>0</xdr:rowOff>
    </xdr:from>
    <xdr:ext cx="219075" cy="133350"/>
    <xdr:pic>
      <xdr:nvPicPr>
        <xdr:cNvPr id="1423" name="Picture 14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A981DD8A-EC6F-4F20-BADB-D6B2800E1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107</xdr:row>
      <xdr:rowOff>0</xdr:rowOff>
    </xdr:from>
    <xdr:ext cx="219075" cy="133350"/>
    <xdr:pic>
      <xdr:nvPicPr>
        <xdr:cNvPr id="1427" name="Picture 142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F218B0A-CDE9-4A67-8CF6-2D27A1E2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132</xdr:row>
      <xdr:rowOff>38100</xdr:rowOff>
    </xdr:from>
    <xdr:ext cx="219075" cy="142875"/>
    <xdr:pic>
      <xdr:nvPicPr>
        <xdr:cNvPr id="48" name="Picture 4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B41A0C4D-5045-4A80-99B5-66537C4C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19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314325</xdr:colOff>
      <xdr:row>134</xdr:row>
      <xdr:rowOff>161925</xdr:rowOff>
    </xdr:from>
    <xdr:ext cx="219075" cy="114300"/>
    <xdr:pic>
      <xdr:nvPicPr>
        <xdr:cNvPr id="76" name="Picture 75" descr="Hungary">
          <a:extLst>
            <a:ext uri="{FF2B5EF4-FFF2-40B4-BE49-F238E27FC236}">
              <a16:creationId xmlns:a16="http://schemas.microsoft.com/office/drawing/2014/main" id="{2A082662-C4ED-4660-BEAF-363E2884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133</xdr:row>
      <xdr:rowOff>104775</xdr:rowOff>
    </xdr:from>
    <xdr:ext cx="219075" cy="142875"/>
    <xdr:pic>
      <xdr:nvPicPr>
        <xdr:cNvPr id="82" name="Picture 81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EBC2E33F-A171-40A0-8F36-D580A988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76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333375</xdr:colOff>
      <xdr:row>133</xdr:row>
      <xdr:rowOff>133350</xdr:rowOff>
    </xdr:from>
    <xdr:to>
      <xdr:col>1</xdr:col>
      <xdr:colOff>114300</xdr:colOff>
      <xdr:row>134</xdr:row>
      <xdr:rowOff>85725</xdr:rowOff>
    </xdr:to>
    <xdr:pic>
      <xdr:nvPicPr>
        <xdr:cNvPr id="105" name="Picture 104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C2121BFD-7685-43FB-9501-6B16F91D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10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0</xdr:colOff>
      <xdr:row>110</xdr:row>
      <xdr:rowOff>0</xdr:rowOff>
    </xdr:from>
    <xdr:ext cx="219075" cy="114300"/>
    <xdr:pic>
      <xdr:nvPicPr>
        <xdr:cNvPr id="9" name="Picture 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29532C2D-2B82-446D-92CC-E2248076D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9402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110</xdr:row>
      <xdr:rowOff>0</xdr:rowOff>
    </xdr:from>
    <xdr:ext cx="219075" cy="114300"/>
    <xdr:pic>
      <xdr:nvPicPr>
        <xdr:cNvPr id="109" name="Picture 108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261B94DC-494F-4AB7-82B4-588DD7EB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9402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342900</xdr:colOff>
      <xdr:row>132</xdr:row>
      <xdr:rowOff>57150</xdr:rowOff>
    </xdr:from>
    <xdr:ext cx="219075" cy="142875"/>
    <xdr:pic>
      <xdr:nvPicPr>
        <xdr:cNvPr id="135" name="Picture 13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42C3B57D-E814-4E7F-AB69-081B7CEA7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3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542925</xdr:colOff>
      <xdr:row>132</xdr:row>
      <xdr:rowOff>76200</xdr:rowOff>
    </xdr:from>
    <xdr:ext cx="219075" cy="133350"/>
    <xdr:pic>
      <xdr:nvPicPr>
        <xdr:cNvPr id="166" name="Picture 1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557D7B76-F5B6-42B2-88DA-4E261AB9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857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285750</xdr:colOff>
      <xdr:row>134</xdr:row>
      <xdr:rowOff>123825</xdr:rowOff>
    </xdr:from>
    <xdr:ext cx="219075" cy="142875"/>
    <xdr:pic>
      <xdr:nvPicPr>
        <xdr:cNvPr id="1030" name="Picture 1029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6F8AC712-EE5F-4394-A877-72E4E9D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286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638175</xdr:colOff>
      <xdr:row>133</xdr:row>
      <xdr:rowOff>161925</xdr:rowOff>
    </xdr:from>
    <xdr:ext cx="219075" cy="133350"/>
    <xdr:pic>
      <xdr:nvPicPr>
        <xdr:cNvPr id="1043" name="Picture 104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7A3922EC-A308-41C9-9059-0B1EF059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133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295275</xdr:colOff>
      <xdr:row>132</xdr:row>
      <xdr:rowOff>57150</xdr:rowOff>
    </xdr:from>
    <xdr:ext cx="219075" cy="133350"/>
    <xdr:pic>
      <xdr:nvPicPr>
        <xdr:cNvPr id="1045" name="Picture 104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46FF05D3-14AA-44E1-BBDE-989F16924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838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628650</xdr:colOff>
      <xdr:row>135</xdr:row>
      <xdr:rowOff>9525</xdr:rowOff>
    </xdr:from>
    <xdr:ext cx="219075" cy="142875"/>
    <xdr:pic>
      <xdr:nvPicPr>
        <xdr:cNvPr id="1048" name="Picture 104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8306E831-342A-46C6-8E02-B25E29E5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62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952500</xdr:colOff>
      <xdr:row>133</xdr:row>
      <xdr:rowOff>161925</xdr:rowOff>
    </xdr:from>
    <xdr:ext cx="219075" cy="133350"/>
    <xdr:pic>
      <xdr:nvPicPr>
        <xdr:cNvPr id="1065" name="Picture 1064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5B471584-A75F-4D14-9D35-C8B50F6F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133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895350</xdr:colOff>
      <xdr:row>135</xdr:row>
      <xdr:rowOff>19050</xdr:rowOff>
    </xdr:from>
    <xdr:ext cx="219075" cy="142875"/>
    <xdr:pic>
      <xdr:nvPicPr>
        <xdr:cNvPr id="1073" name="Picture 1072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6A5767E5-63A6-4636-87B8-65D725B1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371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1304925</xdr:colOff>
      <xdr:row>132</xdr:row>
      <xdr:rowOff>66675</xdr:rowOff>
    </xdr:from>
    <xdr:ext cx="219075" cy="114300"/>
    <xdr:pic>
      <xdr:nvPicPr>
        <xdr:cNvPr id="1138" name="Picture 1137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B09537F9-E70E-4502-88B2-5054B897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4481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1295400</xdr:colOff>
      <xdr:row>133</xdr:row>
      <xdr:rowOff>114300</xdr:rowOff>
    </xdr:from>
    <xdr:ext cx="219075" cy="142875"/>
    <xdr:pic>
      <xdr:nvPicPr>
        <xdr:cNvPr id="1140" name="Picture 1139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275F3CD9-D179-4B8A-86D3-26DAE2AC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4686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20</xdr:row>
      <xdr:rowOff>0</xdr:rowOff>
    </xdr:from>
    <xdr:ext cx="219075" cy="123825"/>
    <xdr:pic>
      <xdr:nvPicPr>
        <xdr:cNvPr id="1143" name="Picture 1142" descr="https://upload.wikimedia.org/wikipedia/commons/thumb/3/38/Flag_of_Greece_%281970-1975%29.svg/23px-Flag_of_Greece_%281970-1975%29.svg.png" hidden="1">
          <a:extLst>
            <a:ext uri="{FF2B5EF4-FFF2-40B4-BE49-F238E27FC236}">
              <a16:creationId xmlns:a16="http://schemas.microsoft.com/office/drawing/2014/main" id="{7B389B31-D971-47F6-A25F-912FD321B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40042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118</xdr:row>
      <xdr:rowOff>0</xdr:rowOff>
    </xdr:from>
    <xdr:ext cx="219075" cy="142875"/>
    <xdr:pic>
      <xdr:nvPicPr>
        <xdr:cNvPr id="15" name="Picture 14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6BFE7A1C-B54F-4951-AB9A-EC1F4B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119</xdr:row>
      <xdr:rowOff>0</xdr:rowOff>
    </xdr:from>
    <xdr:ext cx="219075" cy="142875"/>
    <xdr:pic>
      <xdr:nvPicPr>
        <xdr:cNvPr id="16" name="Picture 1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A573FAB6-9690-4E76-B372-28A9EDBA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120</xdr:row>
      <xdr:rowOff>0</xdr:rowOff>
    </xdr:from>
    <xdr:ext cx="219075" cy="142875"/>
    <xdr:pic>
      <xdr:nvPicPr>
        <xdr:cNvPr id="20" name="Picture 1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9D7FE7D9-2D18-4748-8F0D-A46B312C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121</xdr:row>
      <xdr:rowOff>0</xdr:rowOff>
    </xdr:from>
    <xdr:ext cx="219075" cy="142875"/>
    <xdr:pic>
      <xdr:nvPicPr>
        <xdr:cNvPr id="23" name="Picture 2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97AFE4F4-A7B7-4623-945D-8B50FD6F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122</xdr:row>
      <xdr:rowOff>0</xdr:rowOff>
    </xdr:from>
    <xdr:ext cx="219075" cy="142875"/>
    <xdr:pic>
      <xdr:nvPicPr>
        <xdr:cNvPr id="24" name="Picture 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D69067BF-5008-479E-B01E-5CD93DCB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123</xdr:row>
      <xdr:rowOff>0</xdr:rowOff>
    </xdr:from>
    <xdr:ext cx="219075" cy="142875"/>
    <xdr:pic>
      <xdr:nvPicPr>
        <xdr:cNvPr id="37" name="Picture 36" descr="https://upload.wikimedia.org/wikipedia/commons/thumb/b/b6/Flag_of_Spain_%281977_-_1981%29.svg/23px-Flag_of_Spain_%281977_-_1981%29.svg.png">
          <a:extLst>
            <a:ext uri="{FF2B5EF4-FFF2-40B4-BE49-F238E27FC236}">
              <a16:creationId xmlns:a16="http://schemas.microsoft.com/office/drawing/2014/main" id="{E0FB2EC1-FCA5-44E0-B907-8046A4D5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124</xdr:row>
      <xdr:rowOff>0</xdr:rowOff>
    </xdr:from>
    <xdr:ext cx="219075" cy="142875"/>
    <xdr:pic>
      <xdr:nvPicPr>
        <xdr:cNvPr id="55" name="Picture 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311B7696-0FE9-41AA-BC2E-32731BFF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125</xdr:row>
      <xdr:rowOff>0</xdr:rowOff>
    </xdr:from>
    <xdr:ext cx="219075" cy="142875"/>
    <xdr:pic>
      <xdr:nvPicPr>
        <xdr:cNvPr id="77" name="Picture 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C4172D23-C9A8-4EE5-8E39-62CBF5E2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126</xdr:row>
      <xdr:rowOff>0</xdr:rowOff>
    </xdr:from>
    <xdr:ext cx="219075" cy="133350"/>
    <xdr:pic>
      <xdr:nvPicPr>
        <xdr:cNvPr id="81" name="Picture 8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5F2297E6-53B9-41B8-803B-EF266619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127</xdr:row>
      <xdr:rowOff>0</xdr:rowOff>
    </xdr:from>
    <xdr:ext cx="219075" cy="142875"/>
    <xdr:pic>
      <xdr:nvPicPr>
        <xdr:cNvPr id="104" name="Picture 10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D11B764A-6022-4260-9D4F-41FBB36B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128</xdr:row>
      <xdr:rowOff>0</xdr:rowOff>
    </xdr:from>
    <xdr:ext cx="219075" cy="142875"/>
    <xdr:pic>
      <xdr:nvPicPr>
        <xdr:cNvPr id="108" name="Picture 10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36AF899D-F2EC-44C2-B0EA-5997C1F2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129</xdr:row>
      <xdr:rowOff>0</xdr:rowOff>
    </xdr:from>
    <xdr:ext cx="219075" cy="142875"/>
    <xdr:pic>
      <xdr:nvPicPr>
        <xdr:cNvPr id="126" name="Picture 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30BBEE6-87D9-401F-BDE6-E9D0A08BF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129</xdr:row>
      <xdr:rowOff>0</xdr:rowOff>
    </xdr:from>
    <xdr:ext cx="219075" cy="142875"/>
    <xdr:pic>
      <xdr:nvPicPr>
        <xdr:cNvPr id="169" name="Picture 1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69DFA696-5FB5-4D91-AAC3-82B841F8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130</xdr:row>
      <xdr:rowOff>0</xdr:rowOff>
    </xdr:from>
    <xdr:ext cx="219075" cy="142875"/>
    <xdr:pic>
      <xdr:nvPicPr>
        <xdr:cNvPr id="185" name="Picture 1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536A4CD-D347-4EF5-9663-920D2DAC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117</xdr:row>
      <xdr:rowOff>0</xdr:rowOff>
    </xdr:from>
    <xdr:ext cx="219075" cy="133350"/>
    <xdr:pic>
      <xdr:nvPicPr>
        <xdr:cNvPr id="324" name="Picture 32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F35B47F-5DF1-4860-8F26-418FDCD1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116</xdr:row>
      <xdr:rowOff>0</xdr:rowOff>
    </xdr:from>
    <xdr:ext cx="219075" cy="133350"/>
    <xdr:pic>
      <xdr:nvPicPr>
        <xdr:cNvPr id="805" name="Picture 80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E6ED88AE-6DFE-4C8A-9844-4FECE4E7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50</xdr:row>
      <xdr:rowOff>0</xdr:rowOff>
    </xdr:from>
    <xdr:ext cx="219075" cy="133350"/>
    <xdr:pic>
      <xdr:nvPicPr>
        <xdr:cNvPr id="915" name="Picture 9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43C74A4E-1168-4CB9-977D-FFC851A5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51</xdr:row>
      <xdr:rowOff>0</xdr:rowOff>
    </xdr:from>
    <xdr:ext cx="219075" cy="142875"/>
    <xdr:pic>
      <xdr:nvPicPr>
        <xdr:cNvPr id="933" name="Picture 932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EB15565F-CB0E-4E73-9778-17C6AA39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117</xdr:row>
      <xdr:rowOff>0</xdr:rowOff>
    </xdr:from>
    <xdr:ext cx="219075" cy="133350"/>
    <xdr:pic>
      <xdr:nvPicPr>
        <xdr:cNvPr id="950" name="Picture 94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7FDA9615-BD44-497F-BA3E-00150406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116</xdr:row>
      <xdr:rowOff>0</xdr:rowOff>
    </xdr:from>
    <xdr:ext cx="219075" cy="133350"/>
    <xdr:pic>
      <xdr:nvPicPr>
        <xdr:cNvPr id="966" name="Picture 96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EBD9BFF4-1F6B-401F-8F88-41C4C853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50</xdr:row>
      <xdr:rowOff>0</xdr:rowOff>
    </xdr:from>
    <xdr:ext cx="219075" cy="133350"/>
    <xdr:pic>
      <xdr:nvPicPr>
        <xdr:cNvPr id="968" name="Picture 9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DCB64EBC-636F-4292-AC8C-DC11D7D4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51</xdr:row>
      <xdr:rowOff>0</xdr:rowOff>
    </xdr:from>
    <xdr:ext cx="219075" cy="142875"/>
    <xdr:pic>
      <xdr:nvPicPr>
        <xdr:cNvPr id="969" name="Picture 968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3B9057B-D93E-4EC6-B89E-E9A5A7CC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118</xdr:row>
      <xdr:rowOff>0</xdr:rowOff>
    </xdr:from>
    <xdr:ext cx="219075" cy="133350"/>
    <xdr:pic>
      <xdr:nvPicPr>
        <xdr:cNvPr id="970" name="Picture 96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94FE674D-EDDE-48E2-A52C-6E1B1CB12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118</xdr:row>
      <xdr:rowOff>0</xdr:rowOff>
    </xdr:from>
    <xdr:ext cx="219075" cy="133350"/>
    <xdr:pic>
      <xdr:nvPicPr>
        <xdr:cNvPr id="971" name="Picture 9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762780CF-F495-4332-AE42-7A397186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121</xdr:row>
      <xdr:rowOff>0</xdr:rowOff>
    </xdr:from>
    <xdr:ext cx="219075" cy="114300"/>
    <xdr:pic>
      <xdr:nvPicPr>
        <xdr:cNvPr id="972" name="Picture 971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C8DAA429-47DC-440E-B9E4-E71FEE68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121</xdr:row>
      <xdr:rowOff>0</xdr:rowOff>
    </xdr:from>
    <xdr:ext cx="219075" cy="114300"/>
    <xdr:pic>
      <xdr:nvPicPr>
        <xdr:cNvPr id="973" name="Picture 97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C4B30DBC-DFC0-416B-9296-1DFC8D3F8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4004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23</xdr:row>
      <xdr:rowOff>0</xdr:rowOff>
    </xdr:from>
    <xdr:ext cx="219075" cy="133350"/>
    <xdr:pic>
      <xdr:nvPicPr>
        <xdr:cNvPr id="974" name="Picture 973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CC2469B3-D9E0-4D3C-ABF0-B4CFEEF9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4600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3</xdr:row>
      <xdr:rowOff>0</xdr:rowOff>
    </xdr:from>
    <xdr:ext cx="219075" cy="133350"/>
    <xdr:pic>
      <xdr:nvPicPr>
        <xdr:cNvPr id="975" name="Picture 9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F93E28F-DD02-4541-B8EC-6E19A79E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600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5</xdr:row>
      <xdr:rowOff>0</xdr:rowOff>
    </xdr:from>
    <xdr:ext cx="219075" cy="133350"/>
    <xdr:pic>
      <xdr:nvPicPr>
        <xdr:cNvPr id="976" name="Picture 97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2D99C00E-891B-4CF9-B5E0-5A5204BE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000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7</xdr:row>
      <xdr:rowOff>0</xdr:rowOff>
    </xdr:from>
    <xdr:ext cx="219075" cy="142875"/>
    <xdr:pic>
      <xdr:nvPicPr>
        <xdr:cNvPr id="978" name="Picture 97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6153CCE8-BFDD-4FE1-A287-8F2C22F5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400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8</xdr:row>
      <xdr:rowOff>0</xdr:rowOff>
    </xdr:from>
    <xdr:ext cx="219075" cy="142875"/>
    <xdr:pic>
      <xdr:nvPicPr>
        <xdr:cNvPr id="980" name="Picture 97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F96F9EFB-8B17-4CCF-8451-85C58F65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600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9</xdr:row>
      <xdr:rowOff>0</xdr:rowOff>
    </xdr:from>
    <xdr:ext cx="219075" cy="133350"/>
    <xdr:pic>
      <xdr:nvPicPr>
        <xdr:cNvPr id="981" name="Picture 980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4FE53B91-51A5-4B5D-AFD5-0BDB3247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180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10</xdr:row>
      <xdr:rowOff>0</xdr:rowOff>
    </xdr:from>
    <xdr:ext cx="219075" cy="142875"/>
    <xdr:pic>
      <xdr:nvPicPr>
        <xdr:cNvPr id="982" name="Picture 98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23DBCD2E-6353-412D-B466-9168B3C6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000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13</xdr:row>
      <xdr:rowOff>0</xdr:rowOff>
    </xdr:from>
    <xdr:ext cx="219075" cy="114300"/>
    <xdr:pic>
      <xdr:nvPicPr>
        <xdr:cNvPr id="983" name="Picture 982" descr="Hungary">
          <a:hlinkClick xmlns:r="http://schemas.openxmlformats.org/officeDocument/2006/relationships" r:id="rId21" tooltip="Hungary"/>
          <a:extLst>
            <a:ext uri="{FF2B5EF4-FFF2-40B4-BE49-F238E27FC236}">
              <a16:creationId xmlns:a16="http://schemas.microsoft.com/office/drawing/2014/main" id="{E23641B1-5851-4CBD-851A-FE0ABC05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6003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15</xdr:row>
      <xdr:rowOff>0</xdr:rowOff>
    </xdr:from>
    <xdr:ext cx="219075" cy="142875"/>
    <xdr:pic>
      <xdr:nvPicPr>
        <xdr:cNvPr id="984" name="Picture 983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17526400-6F94-4AB6-B69C-B10B6D33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000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20</xdr:row>
      <xdr:rowOff>0</xdr:rowOff>
    </xdr:from>
    <xdr:ext cx="219075" cy="142875"/>
    <xdr:pic>
      <xdr:nvPicPr>
        <xdr:cNvPr id="985" name="Picture 984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5C7717A7-03D4-4E64-BB71-16365EA8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400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18</xdr:row>
      <xdr:rowOff>0</xdr:rowOff>
    </xdr:from>
    <xdr:ext cx="219075" cy="142875"/>
    <xdr:pic>
      <xdr:nvPicPr>
        <xdr:cNvPr id="987" name="Picture 98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10E69242-039C-4245-81C5-44D2AA15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600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16</xdr:row>
      <xdr:rowOff>0</xdr:rowOff>
    </xdr:from>
    <xdr:ext cx="219075" cy="142875"/>
    <xdr:pic>
      <xdr:nvPicPr>
        <xdr:cNvPr id="988" name="Picture 987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8202416F-3ECD-4FD1-86AB-8A08FFD9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320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26</xdr:row>
      <xdr:rowOff>0</xdr:rowOff>
    </xdr:from>
    <xdr:ext cx="219075" cy="142875"/>
    <xdr:pic>
      <xdr:nvPicPr>
        <xdr:cNvPr id="989" name="Picture 988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FDC23E57-9FA7-455D-A5BE-644F3B8C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200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11</xdr:row>
      <xdr:rowOff>0</xdr:rowOff>
    </xdr:from>
    <xdr:ext cx="219075" cy="142875"/>
    <xdr:pic>
      <xdr:nvPicPr>
        <xdr:cNvPr id="990" name="Picture 989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E360FC19-7094-40C3-83B5-9CDE03D3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0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0</xdr:colOff>
      <xdr:row>12</xdr:row>
      <xdr:rowOff>0</xdr:rowOff>
    </xdr:from>
    <xdr:ext cx="219075" cy="114300"/>
    <xdr:pic>
      <xdr:nvPicPr>
        <xdr:cNvPr id="991" name="Picture 990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EF4B0247-BA29-4C31-A916-79F263AC7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400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95250</xdr:colOff>
      <xdr:row>4</xdr:row>
      <xdr:rowOff>9525</xdr:rowOff>
    </xdr:from>
    <xdr:to>
      <xdr:col>51</xdr:col>
      <xdr:colOff>38100</xdr:colOff>
      <xdr:row>19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F67668-771F-4397-B8F2-496A119B7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0</xdr:colOff>
      <xdr:row>20</xdr:row>
      <xdr:rowOff>0</xdr:rowOff>
    </xdr:from>
    <xdr:to>
      <xdr:col>50</xdr:col>
      <xdr:colOff>552450</xdr:colOff>
      <xdr:row>35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116D9F-74B6-4DCC-A78E-DCE1EF202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219075</xdr:colOff>
      <xdr:row>1</xdr:row>
      <xdr:rowOff>142875</xdr:rowOff>
    </xdr:to>
    <xdr:pic>
      <xdr:nvPicPr>
        <xdr:cNvPr id="2" name="Picture 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219075</xdr:colOff>
      <xdr:row>1</xdr:row>
      <xdr:rowOff>142875</xdr:rowOff>
    </xdr:to>
    <xdr:pic>
      <xdr:nvPicPr>
        <xdr:cNvPr id="3" name="Picture 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219075</xdr:colOff>
      <xdr:row>1</xdr:row>
      <xdr:rowOff>142875</xdr:rowOff>
    </xdr:to>
    <xdr:pic>
      <xdr:nvPicPr>
        <xdr:cNvPr id="4" name="Picture 3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5" name="Picture 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142875</xdr:rowOff>
    </xdr:to>
    <xdr:pic>
      <xdr:nvPicPr>
        <xdr:cNvPr id="6" name="Picture 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142875</xdr:rowOff>
    </xdr:to>
    <xdr:pic>
      <xdr:nvPicPr>
        <xdr:cNvPr id="7" name="Picture 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142875</xdr:rowOff>
    </xdr:to>
    <xdr:pic>
      <xdr:nvPicPr>
        <xdr:cNvPr id="8" name="Picture 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85725</xdr:colOff>
      <xdr:row>3</xdr:row>
      <xdr:rowOff>133350</xdr:rowOff>
    </xdr:to>
    <xdr:pic>
      <xdr:nvPicPr>
        <xdr:cNvPr id="9" name="Picture 8" descr="dagger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288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219075</xdr:colOff>
      <xdr:row>3</xdr:row>
      <xdr:rowOff>142875</xdr:rowOff>
    </xdr:to>
    <xdr:pic>
      <xdr:nvPicPr>
        <xdr:cNvPr id="10" name="Picture 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219075</xdr:colOff>
      <xdr:row>3</xdr:row>
      <xdr:rowOff>142875</xdr:rowOff>
    </xdr:to>
    <xdr:pic>
      <xdr:nvPicPr>
        <xdr:cNvPr id="11" name="Picture 10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28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219075</xdr:colOff>
      <xdr:row>4</xdr:row>
      <xdr:rowOff>142875</xdr:rowOff>
    </xdr:to>
    <xdr:pic>
      <xdr:nvPicPr>
        <xdr:cNvPr id="12" name="Picture 1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6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4</xdr:row>
      <xdr:rowOff>142875</xdr:rowOff>
    </xdr:to>
    <xdr:pic>
      <xdr:nvPicPr>
        <xdr:cNvPr id="13" name="Picture 1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62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133350</xdr:rowOff>
    </xdr:to>
    <xdr:pic>
      <xdr:nvPicPr>
        <xdr:cNvPr id="14" name="Picture 13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62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142875</xdr:rowOff>
    </xdr:to>
    <xdr:pic>
      <xdr:nvPicPr>
        <xdr:cNvPr id="15" name="Picture 1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14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5</xdr:row>
      <xdr:rowOff>133350</xdr:rowOff>
    </xdr:to>
    <xdr:pic>
      <xdr:nvPicPr>
        <xdr:cNvPr id="16" name="Picture 1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14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133350</xdr:rowOff>
    </xdr:to>
    <xdr:pic>
      <xdr:nvPicPr>
        <xdr:cNvPr id="17" name="Picture 16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14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142875</xdr:rowOff>
    </xdr:to>
    <xdr:pic>
      <xdr:nvPicPr>
        <xdr:cNvPr id="18" name="Picture 1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48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142875</xdr:rowOff>
    </xdr:to>
    <xdr:pic>
      <xdr:nvPicPr>
        <xdr:cNvPr id="19" name="Picture 1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48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pic>
      <xdr:nvPicPr>
        <xdr:cNvPr id="20" name="Picture 19" descr="Switzerland">
          <a:hlinkClick xmlns:r="http://schemas.openxmlformats.org/officeDocument/2006/relationships" r:id="rId14" tooltip="Switzerland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4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219075</xdr:colOff>
      <xdr:row>7</xdr:row>
      <xdr:rowOff>142875</xdr:rowOff>
    </xdr:to>
    <xdr:pic>
      <xdr:nvPicPr>
        <xdr:cNvPr id="21" name="Picture 2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7</xdr:row>
      <xdr:rowOff>142875</xdr:rowOff>
    </xdr:to>
    <xdr:pic>
      <xdr:nvPicPr>
        <xdr:cNvPr id="22" name="Picture 2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7</xdr:row>
      <xdr:rowOff>142875</xdr:rowOff>
    </xdr:to>
    <xdr:pic>
      <xdr:nvPicPr>
        <xdr:cNvPr id="23" name="Picture 22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581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142875</xdr:rowOff>
    </xdr:to>
    <xdr:pic>
      <xdr:nvPicPr>
        <xdr:cNvPr id="24" name="Picture 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9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8</xdr:row>
      <xdr:rowOff>142875</xdr:rowOff>
    </xdr:to>
    <xdr:pic>
      <xdr:nvPicPr>
        <xdr:cNvPr id="25" name="Picture 2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95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133350</xdr:rowOff>
    </xdr:to>
    <xdr:pic>
      <xdr:nvPicPr>
        <xdr:cNvPr id="26" name="Picture 25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495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142875</xdr:rowOff>
    </xdr:to>
    <xdr:pic>
      <xdr:nvPicPr>
        <xdr:cNvPr id="27" name="Picture 2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9</xdr:row>
      <xdr:rowOff>142875</xdr:rowOff>
    </xdr:to>
    <xdr:pic>
      <xdr:nvPicPr>
        <xdr:cNvPr id="28" name="Picture 2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9</xdr:row>
      <xdr:rowOff>142875</xdr:rowOff>
    </xdr:to>
    <xdr:pic>
      <xdr:nvPicPr>
        <xdr:cNvPr id="29" name="Picture 28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229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142875</xdr:rowOff>
    </xdr:to>
    <xdr:pic>
      <xdr:nvPicPr>
        <xdr:cNvPr id="30" name="Picture 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10</xdr:row>
      <xdr:rowOff>142875</xdr:rowOff>
    </xdr:to>
    <xdr:pic>
      <xdr:nvPicPr>
        <xdr:cNvPr id="31" name="Picture 3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142875</xdr:rowOff>
    </xdr:to>
    <xdr:pic>
      <xdr:nvPicPr>
        <xdr:cNvPr id="32" name="Picture 31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78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219075</xdr:colOff>
      <xdr:row>11</xdr:row>
      <xdr:rowOff>142875</xdr:rowOff>
    </xdr:to>
    <xdr:pic>
      <xdr:nvPicPr>
        <xdr:cNvPr id="33" name="Picture 3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34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11</xdr:row>
      <xdr:rowOff>114300</xdr:rowOff>
    </xdr:to>
    <xdr:pic>
      <xdr:nvPicPr>
        <xdr:cNvPr id="34" name="Picture 33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342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11</xdr:row>
      <xdr:rowOff>142875</xdr:rowOff>
    </xdr:to>
    <xdr:pic>
      <xdr:nvPicPr>
        <xdr:cNvPr id="35" name="Picture 34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34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133350</xdr:rowOff>
    </xdr:to>
    <xdr:pic>
      <xdr:nvPicPr>
        <xdr:cNvPr id="36" name="Picture 3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67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12</xdr:row>
      <xdr:rowOff>142875</xdr:rowOff>
    </xdr:to>
    <xdr:pic>
      <xdr:nvPicPr>
        <xdr:cNvPr id="37" name="Picture 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67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142875</xdr:rowOff>
    </xdr:to>
    <xdr:pic>
      <xdr:nvPicPr>
        <xdr:cNvPr id="38" name="Picture 37" descr="Portugal">
          <a:hlinkClick xmlns:r="http://schemas.openxmlformats.org/officeDocument/2006/relationships" r:id="rId24" tooltip="Portugal"/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067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219075</xdr:colOff>
      <xdr:row>13</xdr:row>
      <xdr:rowOff>133350</xdr:rowOff>
    </xdr:to>
    <xdr:pic>
      <xdr:nvPicPr>
        <xdr:cNvPr id="39" name="Picture 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20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13</xdr:row>
      <xdr:rowOff>133350</xdr:rowOff>
    </xdr:to>
    <xdr:pic>
      <xdr:nvPicPr>
        <xdr:cNvPr id="40" name="Picture 39" descr="dagger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86201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219075</xdr:colOff>
      <xdr:row>13</xdr:row>
      <xdr:rowOff>142875</xdr:rowOff>
    </xdr:to>
    <xdr:pic>
      <xdr:nvPicPr>
        <xdr:cNvPr id="41" name="Picture 4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620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219075</xdr:colOff>
      <xdr:row>13</xdr:row>
      <xdr:rowOff>133350</xdr:rowOff>
    </xdr:to>
    <xdr:pic>
      <xdr:nvPicPr>
        <xdr:cNvPr id="42" name="Picture 41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620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142875</xdr:rowOff>
    </xdr:to>
    <xdr:pic>
      <xdr:nvPicPr>
        <xdr:cNvPr id="44" name="Picture 4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142875</xdr:rowOff>
    </xdr:to>
    <xdr:pic>
      <xdr:nvPicPr>
        <xdr:cNvPr id="45" name="Picture 44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353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142875</xdr:rowOff>
    </xdr:to>
    <xdr:pic>
      <xdr:nvPicPr>
        <xdr:cNvPr id="46" name="Picture 4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48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85725</xdr:colOff>
      <xdr:row>15</xdr:row>
      <xdr:rowOff>133350</xdr:rowOff>
    </xdr:to>
    <xdr:pic>
      <xdr:nvPicPr>
        <xdr:cNvPr id="47" name="Picture 46" descr="dagger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4489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48" name="Picture 4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448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142875</xdr:rowOff>
    </xdr:to>
    <xdr:pic>
      <xdr:nvPicPr>
        <xdr:cNvPr id="49" name="Picture 48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448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50" name="Picture 4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01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123825</xdr:rowOff>
    </xdr:to>
    <xdr:pic>
      <xdr:nvPicPr>
        <xdr:cNvPr id="51" name="Picture 50" descr="https://upload.wikimedia.org/wikipedia/commons/thumb/3/38/Flag_of_Greece_%281970-1975%29.svg/23px-Flag_of_Greece_%281970-1975%29.svg.png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001375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52" name="Picture 51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001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142875</xdr:rowOff>
    </xdr:to>
    <xdr:pic>
      <xdr:nvPicPr>
        <xdr:cNvPr id="53" name="Picture 5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54" name="Picture 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55" name="Picture 54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73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56" name="Picture 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87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57" name="Picture 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287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114300</xdr:rowOff>
    </xdr:to>
    <xdr:pic>
      <xdr:nvPicPr>
        <xdr:cNvPr id="58" name="Picture 57" descr="Socialist Federal Republic of Yugoslavia">
          <a:hlinkClick xmlns:r="http://schemas.openxmlformats.org/officeDocument/2006/relationships" r:id="rId26" tooltip="Socialist Federal Republic of Yugoslavia"/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2872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133350</xdr:rowOff>
    </xdr:to>
    <xdr:pic>
      <xdr:nvPicPr>
        <xdr:cNvPr id="59" name="Picture 5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016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60" name="Picture 5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61" name="Picture 60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2016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133350</xdr:rowOff>
    </xdr:to>
    <xdr:pic>
      <xdr:nvPicPr>
        <xdr:cNvPr id="62" name="Picture 6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35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133350</xdr:rowOff>
    </xdr:to>
    <xdr:pic>
      <xdr:nvPicPr>
        <xdr:cNvPr id="63" name="Picture 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35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64" name="Picture 63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935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133350</xdr:rowOff>
    </xdr:to>
    <xdr:pic>
      <xdr:nvPicPr>
        <xdr:cNvPr id="65" name="Picture 6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6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142875</xdr:rowOff>
    </xdr:to>
    <xdr:pic>
      <xdr:nvPicPr>
        <xdr:cNvPr id="66" name="Picture 6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133350</xdr:rowOff>
    </xdr:to>
    <xdr:pic>
      <xdr:nvPicPr>
        <xdr:cNvPr id="67" name="Picture 66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66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68" name="Picture 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69" name="Picture 6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401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142875</xdr:rowOff>
    </xdr:to>
    <xdr:pic>
      <xdr:nvPicPr>
        <xdr:cNvPr id="70" name="Picture 69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401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71" name="Picture 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72" name="Picture 7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173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73" name="Picture 72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173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74" name="Picture 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133350</xdr:rowOff>
    </xdr:to>
    <xdr:pic>
      <xdr:nvPicPr>
        <xdr:cNvPr id="75" name="Picture 7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133350</xdr:rowOff>
    </xdr:to>
    <xdr:pic>
      <xdr:nvPicPr>
        <xdr:cNvPr id="76" name="Picture 75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906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77" name="Picture 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487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133350</xdr:rowOff>
    </xdr:to>
    <xdr:pic>
      <xdr:nvPicPr>
        <xdr:cNvPr id="78" name="Picture 7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487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79" name="Picture 78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487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133350</xdr:rowOff>
    </xdr:to>
    <xdr:pic>
      <xdr:nvPicPr>
        <xdr:cNvPr id="80" name="Picture 7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83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81" name="Picture 80" descr="https://upload.wikimedia.org/wikipedia/commons/thumb/b/b6/Flag_of_Spain_%281977_-_1981%29.svg/23px-Flag_of_Spain_%281977_-_1981%29.svg.png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583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82" name="Picture 81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583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133350</xdr:rowOff>
    </xdr:to>
    <xdr:pic>
      <xdr:nvPicPr>
        <xdr:cNvPr id="83" name="Picture 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16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133350</xdr:rowOff>
    </xdr:to>
    <xdr:pic>
      <xdr:nvPicPr>
        <xdr:cNvPr id="84" name="Picture 8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316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142875</xdr:rowOff>
    </xdr:to>
    <xdr:pic>
      <xdr:nvPicPr>
        <xdr:cNvPr id="85" name="Picture 84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316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133350</xdr:rowOff>
    </xdr:to>
    <xdr:pic>
      <xdr:nvPicPr>
        <xdr:cNvPr id="86" name="Picture 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69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142875</xdr:rowOff>
    </xdr:to>
    <xdr:pic>
      <xdr:nvPicPr>
        <xdr:cNvPr id="87" name="Picture 8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69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8" name="Picture 87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869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133350</xdr:rowOff>
    </xdr:to>
    <xdr:pic>
      <xdr:nvPicPr>
        <xdr:cNvPr id="89" name="Picture 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0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142875</xdr:rowOff>
    </xdr:to>
    <xdr:pic>
      <xdr:nvPicPr>
        <xdr:cNvPr id="90" name="Picture 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60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142875</xdr:rowOff>
    </xdr:to>
    <xdr:pic>
      <xdr:nvPicPr>
        <xdr:cNvPr id="91" name="Picture 90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60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142875</xdr:rowOff>
    </xdr:to>
    <xdr:pic>
      <xdr:nvPicPr>
        <xdr:cNvPr id="92" name="Picture 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15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133350</xdr:rowOff>
    </xdr:to>
    <xdr:pic>
      <xdr:nvPicPr>
        <xdr:cNvPr id="93" name="Picture 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155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142875</xdr:rowOff>
    </xdr:to>
    <xdr:pic>
      <xdr:nvPicPr>
        <xdr:cNvPr id="94" name="Picture 93" descr="Belgium">
          <a:hlinkClick xmlns:r="http://schemas.openxmlformats.org/officeDocument/2006/relationships" r:id="rId7" tooltip="Belgium"/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155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95" name="Picture 9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96" name="Picture 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97" name="Picture 9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888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98" name="Picture 9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983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133350</xdr:rowOff>
    </xdr:to>
    <xdr:pic>
      <xdr:nvPicPr>
        <xdr:cNvPr id="99" name="Picture 9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983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00" name="Picture 99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983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01" name="Picture 10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536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02" name="Picture 10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536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133350</xdr:rowOff>
    </xdr:to>
    <xdr:pic>
      <xdr:nvPicPr>
        <xdr:cNvPr id="103" name="Picture 102" descr="West Germany">
          <a:hlinkClick xmlns:r="http://schemas.openxmlformats.org/officeDocument/2006/relationships" r:id="rId9" tooltip="West Germany"/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536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04" name="Picture 1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05" name="Picture 104" descr="https://upload.wikimedia.org/wikipedia/commons/thumb/7/7f/Flag_of_Romania_%281965-1989%29.svg/23px-Flag_of_Romania_%281965-1989%29.svg.png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06" name="Picture 105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117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142875</xdr:rowOff>
    </xdr:to>
    <xdr:pic>
      <xdr:nvPicPr>
        <xdr:cNvPr id="108" name="Picture 10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09" name="Picture 108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69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114300</xdr:rowOff>
    </xdr:to>
    <xdr:pic>
      <xdr:nvPicPr>
        <xdr:cNvPr id="110" name="Picture 109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507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11" name="Picture 11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25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12" name="Picture 111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250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13" name="Picture 1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84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85725</xdr:colOff>
      <xdr:row>37</xdr:row>
      <xdr:rowOff>133350</xdr:rowOff>
    </xdr:to>
    <xdr:pic>
      <xdr:nvPicPr>
        <xdr:cNvPr id="114" name="Picture 113" descr="dagger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59842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15" name="Picture 11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9842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133350</xdr:rowOff>
    </xdr:to>
    <xdr:pic>
      <xdr:nvPicPr>
        <xdr:cNvPr id="116" name="Picture 115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984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142875</xdr:rowOff>
    </xdr:to>
    <xdr:pic>
      <xdr:nvPicPr>
        <xdr:cNvPr id="117" name="Picture 11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717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18" name="Picture 1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7176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19" name="Picture 118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717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142875</xdr:rowOff>
    </xdr:to>
    <xdr:pic>
      <xdr:nvPicPr>
        <xdr:cNvPr id="120" name="Picture 11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21" name="Picture 1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142875</xdr:rowOff>
    </xdr:to>
    <xdr:pic>
      <xdr:nvPicPr>
        <xdr:cNvPr id="122" name="Picture 121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27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23" name="Picture 12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24" name="Picture 12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25" name="Picture 124" descr="Austria">
          <a:hlinkClick xmlns:r="http://schemas.openxmlformats.org/officeDocument/2006/relationships" r:id="rId20" tooltip="Austria"/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00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219075</xdr:colOff>
      <xdr:row>41</xdr:row>
      <xdr:rowOff>142875</xdr:rowOff>
    </xdr:to>
    <xdr:pic>
      <xdr:nvPicPr>
        <xdr:cNvPr id="126" name="Picture 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27" name="Picture 12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219075</xdr:colOff>
      <xdr:row>41</xdr:row>
      <xdr:rowOff>142875</xdr:rowOff>
    </xdr:to>
    <xdr:pic>
      <xdr:nvPicPr>
        <xdr:cNvPr id="128" name="Picture 127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736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219075</xdr:colOff>
      <xdr:row>42</xdr:row>
      <xdr:rowOff>133350</xdr:rowOff>
    </xdr:to>
    <xdr:pic>
      <xdr:nvPicPr>
        <xdr:cNvPr id="129" name="Picture 1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89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219075</xdr:colOff>
      <xdr:row>42</xdr:row>
      <xdr:rowOff>142875</xdr:rowOff>
    </xdr:to>
    <xdr:pic>
      <xdr:nvPicPr>
        <xdr:cNvPr id="130" name="Picture 1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289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219075</xdr:colOff>
      <xdr:row>42</xdr:row>
      <xdr:rowOff>133350</xdr:rowOff>
    </xdr:to>
    <xdr:pic>
      <xdr:nvPicPr>
        <xdr:cNvPr id="131" name="Picture 130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289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219075</xdr:colOff>
      <xdr:row>43</xdr:row>
      <xdr:rowOff>142875</xdr:rowOff>
    </xdr:to>
    <xdr:pic>
      <xdr:nvPicPr>
        <xdr:cNvPr id="132" name="Picture 1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219075</xdr:colOff>
      <xdr:row>43</xdr:row>
      <xdr:rowOff>142875</xdr:rowOff>
    </xdr:to>
    <xdr:pic>
      <xdr:nvPicPr>
        <xdr:cNvPr id="133" name="Picture 1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219075</xdr:colOff>
      <xdr:row>43</xdr:row>
      <xdr:rowOff>142875</xdr:rowOff>
    </xdr:to>
    <xdr:pic>
      <xdr:nvPicPr>
        <xdr:cNvPr id="134" name="Picture 133" descr="Netherlands">
          <a:hlinkClick xmlns:r="http://schemas.openxmlformats.org/officeDocument/2006/relationships" r:id="rId16" tooltip="Netherlands"/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870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219075</xdr:colOff>
      <xdr:row>44</xdr:row>
      <xdr:rowOff>133350</xdr:rowOff>
    </xdr:to>
    <xdr:pic>
      <xdr:nvPicPr>
        <xdr:cNvPr id="135" name="Picture 1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784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219075</xdr:colOff>
      <xdr:row>44</xdr:row>
      <xdr:rowOff>133350</xdr:rowOff>
    </xdr:to>
    <xdr:pic>
      <xdr:nvPicPr>
        <xdr:cNvPr id="136" name="Picture 13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784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219075</xdr:colOff>
      <xdr:row>44</xdr:row>
      <xdr:rowOff>142875</xdr:rowOff>
    </xdr:to>
    <xdr:pic>
      <xdr:nvPicPr>
        <xdr:cNvPr id="137" name="Picture 136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784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219075</xdr:colOff>
      <xdr:row>45</xdr:row>
      <xdr:rowOff>142875</xdr:rowOff>
    </xdr:to>
    <xdr:pic>
      <xdr:nvPicPr>
        <xdr:cNvPr id="138" name="Picture 1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219075</xdr:colOff>
      <xdr:row>45</xdr:row>
      <xdr:rowOff>142875</xdr:rowOff>
    </xdr:to>
    <xdr:pic>
      <xdr:nvPicPr>
        <xdr:cNvPr id="139" name="Picture 1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219075</xdr:colOff>
      <xdr:row>45</xdr:row>
      <xdr:rowOff>142875</xdr:rowOff>
    </xdr:to>
    <xdr:pic>
      <xdr:nvPicPr>
        <xdr:cNvPr id="140" name="Picture 139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365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219075</xdr:colOff>
      <xdr:row>46</xdr:row>
      <xdr:rowOff>133350</xdr:rowOff>
    </xdr:to>
    <xdr:pic>
      <xdr:nvPicPr>
        <xdr:cNvPr id="141" name="Picture 14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2802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219075</xdr:colOff>
      <xdr:row>46</xdr:row>
      <xdr:rowOff>142875</xdr:rowOff>
    </xdr:to>
    <xdr:pic>
      <xdr:nvPicPr>
        <xdr:cNvPr id="142" name="Picture 1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28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219075</xdr:colOff>
      <xdr:row>46</xdr:row>
      <xdr:rowOff>142875</xdr:rowOff>
    </xdr:to>
    <xdr:pic>
      <xdr:nvPicPr>
        <xdr:cNvPr id="143" name="Picture 142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280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219075</xdr:colOff>
      <xdr:row>47</xdr:row>
      <xdr:rowOff>142875</xdr:rowOff>
    </xdr:to>
    <xdr:pic>
      <xdr:nvPicPr>
        <xdr:cNvPr id="144" name="Picture 1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832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219075</xdr:colOff>
      <xdr:row>47</xdr:row>
      <xdr:rowOff>133350</xdr:rowOff>
    </xdr:to>
    <xdr:pic>
      <xdr:nvPicPr>
        <xdr:cNvPr id="145" name="Picture 14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83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219075</xdr:colOff>
      <xdr:row>47</xdr:row>
      <xdr:rowOff>133350</xdr:rowOff>
    </xdr:to>
    <xdr:pic>
      <xdr:nvPicPr>
        <xdr:cNvPr id="146" name="Picture 145" descr="Scotland">
          <a:hlinkClick xmlns:r="http://schemas.openxmlformats.org/officeDocument/2006/relationships" r:id="rId11" tooltip="Scotland"/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83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219075</xdr:colOff>
      <xdr:row>48</xdr:row>
      <xdr:rowOff>142875</xdr:rowOff>
    </xdr:to>
    <xdr:pic>
      <xdr:nvPicPr>
        <xdr:cNvPr id="147" name="Picture 14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56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219075</xdr:colOff>
      <xdr:row>48</xdr:row>
      <xdr:rowOff>142875</xdr:rowOff>
    </xdr:to>
    <xdr:pic>
      <xdr:nvPicPr>
        <xdr:cNvPr id="148" name="Picture 14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566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219075</xdr:colOff>
      <xdr:row>48</xdr:row>
      <xdr:rowOff>133350</xdr:rowOff>
    </xdr:to>
    <xdr:pic>
      <xdr:nvPicPr>
        <xdr:cNvPr id="149" name="Picture 148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3566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219075</xdr:colOff>
      <xdr:row>49</xdr:row>
      <xdr:rowOff>142875</xdr:rowOff>
    </xdr:to>
    <xdr:pic>
      <xdr:nvPicPr>
        <xdr:cNvPr id="150" name="Picture 14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9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219075</xdr:colOff>
      <xdr:row>49</xdr:row>
      <xdr:rowOff>142875</xdr:rowOff>
    </xdr:to>
    <xdr:pic>
      <xdr:nvPicPr>
        <xdr:cNvPr id="151" name="Picture 15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995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219075</xdr:colOff>
      <xdr:row>49</xdr:row>
      <xdr:rowOff>133350</xdr:rowOff>
    </xdr:to>
    <xdr:pic>
      <xdr:nvPicPr>
        <xdr:cNvPr id="152" name="Picture 151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299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219075</xdr:colOff>
      <xdr:row>50</xdr:row>
      <xdr:rowOff>133350</xdr:rowOff>
    </xdr:to>
    <xdr:pic>
      <xdr:nvPicPr>
        <xdr:cNvPr id="153" name="Picture 1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213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219075</xdr:colOff>
      <xdr:row>50</xdr:row>
      <xdr:rowOff>142875</xdr:rowOff>
    </xdr:to>
    <xdr:pic>
      <xdr:nvPicPr>
        <xdr:cNvPr id="154" name="Picture 15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21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219075</xdr:colOff>
      <xdr:row>50</xdr:row>
      <xdr:rowOff>142875</xdr:rowOff>
    </xdr:to>
    <xdr:pic>
      <xdr:nvPicPr>
        <xdr:cNvPr id="155" name="Picture 154" descr="Turkey">
          <a:hlinkClick xmlns:r="http://schemas.openxmlformats.org/officeDocument/2006/relationships" r:id="rId34" tooltip="Turkey"/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521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219075</xdr:colOff>
      <xdr:row>51</xdr:row>
      <xdr:rowOff>142875</xdr:rowOff>
    </xdr:to>
    <xdr:pic>
      <xdr:nvPicPr>
        <xdr:cNvPr id="156" name="Picture 1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2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219075</xdr:colOff>
      <xdr:row>51</xdr:row>
      <xdr:rowOff>133350</xdr:rowOff>
    </xdr:to>
    <xdr:pic>
      <xdr:nvPicPr>
        <xdr:cNvPr id="157" name="Picture 15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28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219075</xdr:colOff>
      <xdr:row>51</xdr:row>
      <xdr:rowOff>142875</xdr:rowOff>
    </xdr:to>
    <xdr:pic>
      <xdr:nvPicPr>
        <xdr:cNvPr id="158" name="Picture 157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28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59" name="Picture 1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042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219075</xdr:colOff>
      <xdr:row>52</xdr:row>
      <xdr:rowOff>133350</xdr:rowOff>
    </xdr:to>
    <xdr:pic>
      <xdr:nvPicPr>
        <xdr:cNvPr id="160" name="Picture 1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0427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219075</xdr:colOff>
      <xdr:row>52</xdr:row>
      <xdr:rowOff>142875</xdr:rowOff>
    </xdr:to>
    <xdr:pic>
      <xdr:nvPicPr>
        <xdr:cNvPr id="161" name="Picture 160" descr="Greece">
          <a:hlinkClick xmlns:r="http://schemas.openxmlformats.org/officeDocument/2006/relationships" r:id="rId29" tooltip="Greece"/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042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219075</xdr:colOff>
      <xdr:row>53</xdr:row>
      <xdr:rowOff>133350</xdr:rowOff>
    </xdr:to>
    <xdr:pic>
      <xdr:nvPicPr>
        <xdr:cNvPr id="162" name="Picture 1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776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219075</xdr:colOff>
      <xdr:row>53</xdr:row>
      <xdr:rowOff>133350</xdr:rowOff>
    </xdr:to>
    <xdr:pic>
      <xdr:nvPicPr>
        <xdr:cNvPr id="163" name="Picture 1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776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219075</xdr:colOff>
      <xdr:row>53</xdr:row>
      <xdr:rowOff>142875</xdr:rowOff>
    </xdr:to>
    <xdr:pic>
      <xdr:nvPicPr>
        <xdr:cNvPr id="164" name="Picture 163" descr="Russia">
          <a:hlinkClick xmlns:r="http://schemas.openxmlformats.org/officeDocument/2006/relationships" r:id="rId36" tooltip="Russia"/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776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219075</xdr:colOff>
      <xdr:row>54</xdr:row>
      <xdr:rowOff>142875</xdr:rowOff>
    </xdr:to>
    <xdr:pic>
      <xdr:nvPicPr>
        <xdr:cNvPr id="165" name="Picture 1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509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219075</xdr:colOff>
      <xdr:row>54</xdr:row>
      <xdr:rowOff>133350</xdr:rowOff>
    </xdr:to>
    <xdr:pic>
      <xdr:nvPicPr>
        <xdr:cNvPr id="166" name="Picture 1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509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219075</xdr:colOff>
      <xdr:row>54</xdr:row>
      <xdr:rowOff>142875</xdr:rowOff>
    </xdr:to>
    <xdr:pic>
      <xdr:nvPicPr>
        <xdr:cNvPr id="167" name="Picture 166" descr="Italy">
          <a:hlinkClick xmlns:r="http://schemas.openxmlformats.org/officeDocument/2006/relationships" r:id="rId22" tooltip="Italy"/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509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219075</xdr:colOff>
      <xdr:row>55</xdr:row>
      <xdr:rowOff>142875</xdr:rowOff>
    </xdr:to>
    <xdr:pic>
      <xdr:nvPicPr>
        <xdr:cNvPr id="168" name="Picture 1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9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219075</xdr:colOff>
      <xdr:row>55</xdr:row>
      <xdr:rowOff>133350</xdr:rowOff>
    </xdr:to>
    <xdr:pic>
      <xdr:nvPicPr>
        <xdr:cNvPr id="169" name="Picture 16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090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219075</xdr:colOff>
      <xdr:row>55</xdr:row>
      <xdr:rowOff>142875</xdr:rowOff>
    </xdr:to>
    <xdr:pic>
      <xdr:nvPicPr>
        <xdr:cNvPr id="170" name="Picture 169" descr="Spain">
          <a:hlinkClick xmlns:r="http://schemas.openxmlformats.org/officeDocument/2006/relationships" r:id="rId5" tooltip="Spain"/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090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219075</xdr:colOff>
      <xdr:row>56</xdr:row>
      <xdr:rowOff>142875</xdr:rowOff>
    </xdr:to>
    <xdr:pic>
      <xdr:nvPicPr>
        <xdr:cNvPr id="171" name="Picture 1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185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219075</xdr:colOff>
      <xdr:row>56</xdr:row>
      <xdr:rowOff>133350</xdr:rowOff>
    </xdr:to>
    <xdr:pic>
      <xdr:nvPicPr>
        <xdr:cNvPr id="172" name="Picture 1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185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219075</xdr:colOff>
      <xdr:row>56</xdr:row>
      <xdr:rowOff>133350</xdr:rowOff>
    </xdr:to>
    <xdr:pic>
      <xdr:nvPicPr>
        <xdr:cNvPr id="173" name="Picture 172" descr="England">
          <a:hlinkClick xmlns:r="http://schemas.openxmlformats.org/officeDocument/2006/relationships" r:id="rId18" tooltip="England"/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185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219075</xdr:colOff>
      <xdr:row>57</xdr:row>
      <xdr:rowOff>133350</xdr:rowOff>
    </xdr:to>
    <xdr:pic>
      <xdr:nvPicPr>
        <xdr:cNvPr id="174" name="Picture 1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19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219075</xdr:colOff>
      <xdr:row>57</xdr:row>
      <xdr:rowOff>133350</xdr:rowOff>
    </xdr:to>
    <xdr:pic>
      <xdr:nvPicPr>
        <xdr:cNvPr id="175" name="Picture 17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919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219075</xdr:colOff>
      <xdr:row>58</xdr:row>
      <xdr:rowOff>133350</xdr:rowOff>
    </xdr:to>
    <xdr:pic>
      <xdr:nvPicPr>
        <xdr:cNvPr id="177" name="Picture 17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47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219075</xdr:colOff>
      <xdr:row>58</xdr:row>
      <xdr:rowOff>133350</xdr:rowOff>
    </xdr:to>
    <xdr:pic>
      <xdr:nvPicPr>
        <xdr:cNvPr id="178" name="Picture 17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47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219075</xdr:colOff>
      <xdr:row>59</xdr:row>
      <xdr:rowOff>142875</xdr:rowOff>
    </xdr:to>
    <xdr:pic>
      <xdr:nvPicPr>
        <xdr:cNvPr id="180" name="Picture 1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205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85725</xdr:colOff>
      <xdr:row>59</xdr:row>
      <xdr:rowOff>133350</xdr:rowOff>
    </xdr:to>
    <xdr:pic>
      <xdr:nvPicPr>
        <xdr:cNvPr id="181" name="Picture 180" descr="dagger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220527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219075</xdr:colOff>
      <xdr:row>59</xdr:row>
      <xdr:rowOff>142875</xdr:rowOff>
    </xdr:to>
    <xdr:pic>
      <xdr:nvPicPr>
        <xdr:cNvPr id="182" name="Picture 1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205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219075</xdr:colOff>
      <xdr:row>60</xdr:row>
      <xdr:rowOff>142875</xdr:rowOff>
    </xdr:to>
    <xdr:pic>
      <xdr:nvPicPr>
        <xdr:cNvPr id="184" name="Picture 1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938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219075</xdr:colOff>
      <xdr:row>60</xdr:row>
      <xdr:rowOff>142875</xdr:rowOff>
    </xdr:to>
    <xdr:pic>
      <xdr:nvPicPr>
        <xdr:cNvPr id="185" name="Picture 1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938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219075</xdr:colOff>
      <xdr:row>61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49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219075</xdr:colOff>
      <xdr:row>61</xdr:row>
      <xdr:rowOff>142875</xdr:rowOff>
    </xdr:to>
    <xdr:pic>
      <xdr:nvPicPr>
        <xdr:cNvPr id="188" name="Picture 1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49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219075</xdr:colOff>
      <xdr:row>62</xdr:row>
      <xdr:rowOff>142875</xdr:rowOff>
    </xdr:to>
    <xdr:pic>
      <xdr:nvPicPr>
        <xdr:cNvPr id="190" name="Picture 1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043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219075</xdr:colOff>
      <xdr:row>62</xdr:row>
      <xdr:rowOff>142875</xdr:rowOff>
    </xdr:to>
    <xdr:pic>
      <xdr:nvPicPr>
        <xdr:cNvPr id="191" name="Picture 19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043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63</xdr:row>
      <xdr:rowOff>0</xdr:rowOff>
    </xdr:from>
    <xdr:ext cx="219075" cy="142875"/>
    <xdr:pic>
      <xdr:nvPicPr>
        <xdr:cNvPr id="193" name="Picture 1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515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219075" cy="133350"/>
    <xdr:pic>
      <xdr:nvPicPr>
        <xdr:cNvPr id="194" name="Picture 1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96583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</xdr:row>
      <xdr:rowOff>0</xdr:rowOff>
    </xdr:from>
    <xdr:ext cx="219075" cy="142875"/>
    <xdr:pic>
      <xdr:nvPicPr>
        <xdr:cNvPr id="249" name="Picture 24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50" name="Picture 24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51" name="Picture 25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52" name="Picture 2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53" name="Picture 25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54" name="Picture 25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55" name="Picture 25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56" name="Picture 25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57" name="Picture 2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58" name="Picture 2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59" name="Picture 25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33350"/>
    <xdr:pic>
      <xdr:nvPicPr>
        <xdr:cNvPr id="260" name="Picture 25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261" name="Picture 2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262" name="Picture 26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263" name="Picture 26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264" name="Picture 26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265" name="Picture 26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266" name="Picture 26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267" name="Picture 26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68" name="Picture 26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69" name="Picture 26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70" name="Picture 26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71" name="Picture 27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72" name="Picture 27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73" name="Picture 27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74" name="Picture 27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75" name="Picture 27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76" name="Picture 2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77" name="Picture 2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278" name="Picture 27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279" name="Picture 278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280" name="Picture 27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281" name="Picture 28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282" name="Picture 28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283" name="Picture 28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284" name="Picture 28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285" name="Picture 28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286" name="Picture 2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87" name="Picture 28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88" name="Picture 28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89" name="Picture 28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290" name="Picture 28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91" name="Picture 29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292" name="Picture 29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293" name="Picture 29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294" name="Picture 29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295" name="Picture 29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296" name="Picture 2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297" name="Picture 29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298" name="Picture 297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299" name="Picture 2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00" name="Picture 29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01" name="Picture 30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02" name="Picture 30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03" name="Picture 30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04" name="Picture 30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05" name="Picture 30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06" name="Picture 30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07" name="Picture 30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08" name="Picture 30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09" name="Picture 30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10" name="Picture 3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11" name="Picture 31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12" name="Picture 31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13" name="Picture 3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14" name="Picture 31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15" name="Picture 31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16" name="Picture 31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17" name="Picture 31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318" name="Picture 3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319" name="Picture 31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20" name="Picture 31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21" name="Picture 3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22" name="Picture 32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323" name="Picture 3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24" name="Picture 32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25" name="Picture 32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26" name="Picture 32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27" name="Picture 326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28" name="Picture 327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29" name="Picture 32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30" name="Picture 32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31" name="Picture 33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32" name="Picture 3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33" name="Picture 33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34" name="Picture 33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35" name="Picture 33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336" name="Picture 33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337" name="Picture 3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38" name="Picture 33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39" name="Picture 33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40" name="Picture 33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41" name="Picture 34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42" name="Picture 34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43" name="Picture 34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44" name="Picture 343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45" name="Picture 344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46" name="Picture 34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47" name="Picture 34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48" name="Picture 347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49" name="Picture 34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50" name="Picture 34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51" name="Picture 35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52" name="Picture 35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353" name="Picture 35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354" name="Picture 3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355" name="Picture 3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56" name="Picture 35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57" name="Picture 3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58" name="Picture 35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59" name="Picture 35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60" name="Picture 359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61" name="Picture 360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362" name="Picture 361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63" name="Picture 36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364" name="Picture 36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365" name="Picture 364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66" name="Picture 36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67" name="Picture 36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68" name="Picture 3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369" name="Picture 368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370" name="Picture 36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371" name="Picture 37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372" name="Picture 37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373" name="Picture 37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374" name="Picture 37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64</xdr:row>
      <xdr:rowOff>0</xdr:rowOff>
    </xdr:from>
    <xdr:ext cx="219075" cy="133350"/>
    <xdr:pic>
      <xdr:nvPicPr>
        <xdr:cNvPr id="375" name="Picture 3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967322F-A388-455A-9B93-15BA666A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64</xdr:row>
      <xdr:rowOff>0</xdr:rowOff>
    </xdr:from>
    <xdr:ext cx="219075" cy="133350"/>
    <xdr:pic>
      <xdr:nvPicPr>
        <xdr:cNvPr id="376" name="Picture 3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9548E17-52E7-4424-9014-8F27C2C7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219075" cy="133350"/>
    <xdr:pic>
      <xdr:nvPicPr>
        <xdr:cNvPr id="377" name="Picture 37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11EAF13B-1A78-49A2-BAA5-5CDF8C4D3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049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378" name="Picture 37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BBA02E56-D7A5-44B4-97E8-7E42E684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33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65</xdr:row>
      <xdr:rowOff>0</xdr:rowOff>
    </xdr:from>
    <xdr:to>
      <xdr:col>5</xdr:col>
      <xdr:colOff>219075</xdr:colOff>
      <xdr:row>65</xdr:row>
      <xdr:rowOff>142875</xdr:rowOff>
    </xdr:to>
    <xdr:pic>
      <xdr:nvPicPr>
        <xdr:cNvPr id="380" name="Picture 37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8220499F-EFD7-45E7-84D4-F95186CC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66</xdr:row>
      <xdr:rowOff>0</xdr:rowOff>
    </xdr:from>
    <xdr:ext cx="219075" cy="133350"/>
    <xdr:pic>
      <xdr:nvPicPr>
        <xdr:cNvPr id="383" name="Picture 3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1A683F9-3BED-405D-926F-FCF78378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66</xdr:row>
      <xdr:rowOff>19050</xdr:rowOff>
    </xdr:from>
    <xdr:ext cx="219075" cy="133350"/>
    <xdr:pic>
      <xdr:nvPicPr>
        <xdr:cNvPr id="384" name="Picture 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BDC1F92-743E-46D0-AED8-3B8E8DF2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0</xdr:rowOff>
    </xdr:from>
    <xdr:ext cx="219075" cy="133350"/>
    <xdr:pic>
      <xdr:nvPicPr>
        <xdr:cNvPr id="379" name="Picture 37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8B19B96D-46F4-406A-8D89-53C1C96A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67</xdr:row>
      <xdr:rowOff>19050</xdr:rowOff>
    </xdr:from>
    <xdr:ext cx="219075" cy="133350"/>
    <xdr:pic>
      <xdr:nvPicPr>
        <xdr:cNvPr id="381" name="Picture 3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231A7419-0F0B-426B-B396-9BA6FC7E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382" name="Picture 3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6A4B206D-E196-4AF1-AEB0-1684724A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00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0</xdr:rowOff>
    </xdr:from>
    <xdr:ext cx="219075" cy="133350"/>
    <xdr:pic>
      <xdr:nvPicPr>
        <xdr:cNvPr id="385" name="Picture 3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E485372E-682A-42F9-BE8B-DE1E7C45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68</xdr:row>
      <xdr:rowOff>19050</xdr:rowOff>
    </xdr:from>
    <xdr:ext cx="219075" cy="133350"/>
    <xdr:pic>
      <xdr:nvPicPr>
        <xdr:cNvPr id="195" name="Picture 1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F09CF489-9016-45C2-8C22-09ADBFF3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59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219075" cy="142875"/>
    <xdr:pic>
      <xdr:nvPicPr>
        <xdr:cNvPr id="196" name="Picture 1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FFBEA47-2E69-43FC-ABA2-E3C2EECC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69</xdr:row>
      <xdr:rowOff>19050</xdr:rowOff>
    </xdr:from>
    <xdr:ext cx="219075" cy="133350"/>
    <xdr:pic>
      <xdr:nvPicPr>
        <xdr:cNvPr id="176" name="Picture 1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26380152-FBE3-4C4A-8713-A0396B08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973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647700</xdr:colOff>
      <xdr:row>69</xdr:row>
      <xdr:rowOff>19050</xdr:rowOff>
    </xdr:from>
    <xdr:ext cx="219075" cy="133350"/>
    <xdr:pic>
      <xdr:nvPicPr>
        <xdr:cNvPr id="179" name="Picture 17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C6657F46-3C7C-4BC5-A7A5-DD11C7FF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2144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69</xdr:row>
      <xdr:rowOff>0</xdr:rowOff>
    </xdr:from>
    <xdr:ext cx="219075" cy="142875"/>
    <xdr:pic>
      <xdr:nvPicPr>
        <xdr:cNvPr id="183" name="Picture 1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DF03F4D4-3E95-41CC-9373-ADE76CBB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69</xdr:row>
      <xdr:rowOff>0</xdr:rowOff>
    </xdr:from>
    <xdr:ext cx="219075" cy="133350"/>
    <xdr:pic>
      <xdr:nvPicPr>
        <xdr:cNvPr id="186" name="Picture 18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D638DC31-8F4A-4977-BFA2-BDA415AA8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10496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219075" cy="142875"/>
    <xdr:pic>
      <xdr:nvPicPr>
        <xdr:cNvPr id="189" name="Picture 18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2A2935F0-E1D9-46E8-A251-F8923A07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239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219075" cy="142875"/>
    <xdr:pic>
      <xdr:nvPicPr>
        <xdr:cNvPr id="192" name="Picture 19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67087E62-AC2D-460E-82D1-69516893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295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70</xdr:row>
      <xdr:rowOff>0</xdr:rowOff>
    </xdr:from>
    <xdr:to>
      <xdr:col>6</xdr:col>
      <xdr:colOff>219075</xdr:colOff>
      <xdr:row>70</xdr:row>
      <xdr:rowOff>133350</xdr:rowOff>
    </xdr:to>
    <xdr:pic>
      <xdr:nvPicPr>
        <xdr:cNvPr id="197" name="Picture 196" descr="Germany">
          <a:hlinkClick xmlns:r="http://schemas.openxmlformats.org/officeDocument/2006/relationships" r:id="rId33" tooltip="Germany"/>
          <a:extLst>
            <a:ext uri="{FF2B5EF4-FFF2-40B4-BE49-F238E27FC236}">
              <a16:creationId xmlns:a16="http://schemas.microsoft.com/office/drawing/2014/main" id="{328DAFB7-0ECD-4884-A003-C0845755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33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219075</xdr:colOff>
      <xdr:row>67</xdr:row>
      <xdr:rowOff>142875</xdr:rowOff>
    </xdr:to>
    <xdr:pic>
      <xdr:nvPicPr>
        <xdr:cNvPr id="198" name="Picture 197" descr="France">
          <a:hlinkClick xmlns:r="http://schemas.openxmlformats.org/officeDocument/2006/relationships" r:id="rId3" tooltip="France"/>
          <a:extLst>
            <a:ext uri="{FF2B5EF4-FFF2-40B4-BE49-F238E27FC236}">
              <a16:creationId xmlns:a16="http://schemas.microsoft.com/office/drawing/2014/main" id="{85A0EB3E-2982-40D5-B47F-9FAB042D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71</xdr:row>
      <xdr:rowOff>0</xdr:rowOff>
    </xdr:from>
    <xdr:ext cx="219075" cy="142875"/>
    <xdr:pic>
      <xdr:nvPicPr>
        <xdr:cNvPr id="199" name="Picture 19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6196CFE4-66B0-4FD5-953E-C5CBBD54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3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71</xdr:row>
      <xdr:rowOff>0</xdr:rowOff>
    </xdr:from>
    <xdr:ext cx="219075" cy="133350"/>
    <xdr:pic>
      <xdr:nvPicPr>
        <xdr:cNvPr id="200" name="Picture 1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B0D4EEA9-0E8A-49BA-8CE7-43245B17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971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133350</xdr:rowOff>
    </xdr:to>
    <xdr:pic>
      <xdr:nvPicPr>
        <xdr:cNvPr id="2" name="Picture 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133350</xdr:rowOff>
    </xdr:to>
    <xdr:pic>
      <xdr:nvPicPr>
        <xdr:cNvPr id="3" name="Picture 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133350</xdr:rowOff>
    </xdr:to>
    <xdr:pic>
      <xdr:nvPicPr>
        <xdr:cNvPr id="4" name="Picture 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0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133350</xdr:rowOff>
    </xdr:to>
    <xdr:pic>
      <xdr:nvPicPr>
        <xdr:cNvPr id="5" name="Picture 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6" name="Picture 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133350</xdr:rowOff>
    </xdr:to>
    <xdr:pic>
      <xdr:nvPicPr>
        <xdr:cNvPr id="7" name="Picture 6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62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133350</xdr:rowOff>
    </xdr:to>
    <xdr:pic>
      <xdr:nvPicPr>
        <xdr:cNvPr id="8" name="Picture 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133350</xdr:rowOff>
    </xdr:to>
    <xdr:pic>
      <xdr:nvPicPr>
        <xdr:cNvPr id="9" name="Picture 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219075</xdr:colOff>
      <xdr:row>15</xdr:row>
      <xdr:rowOff>133350</xdr:rowOff>
    </xdr:to>
    <xdr:pic>
      <xdr:nvPicPr>
        <xdr:cNvPr id="10" name="Picture 9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33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133350</xdr:rowOff>
    </xdr:to>
    <xdr:pic>
      <xdr:nvPicPr>
        <xdr:cNvPr id="11" name="Picture 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12" name="Picture 1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13" name="Picture 12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051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14" name="Picture 1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15" name="Picture 1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133350</xdr:rowOff>
    </xdr:to>
    <xdr:pic>
      <xdr:nvPicPr>
        <xdr:cNvPr id="16" name="Picture 15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142875</xdr:rowOff>
    </xdr:to>
    <xdr:pic>
      <xdr:nvPicPr>
        <xdr:cNvPr id="17" name="Picture 1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52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133350</xdr:rowOff>
    </xdr:to>
    <xdr:pic>
      <xdr:nvPicPr>
        <xdr:cNvPr id="18" name="Picture 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52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19" name="Picture 18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52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133350</xdr:rowOff>
    </xdr:to>
    <xdr:pic>
      <xdr:nvPicPr>
        <xdr:cNvPr id="20" name="Picture 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21" name="Picture 2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33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133350</xdr:rowOff>
    </xdr:to>
    <xdr:pic>
      <xdr:nvPicPr>
        <xdr:cNvPr id="22" name="Picture 21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33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133350</xdr:rowOff>
    </xdr:to>
    <xdr:pic>
      <xdr:nvPicPr>
        <xdr:cNvPr id="23" name="Picture 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05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24" name="Picture 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0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142875</xdr:rowOff>
    </xdr:to>
    <xdr:pic>
      <xdr:nvPicPr>
        <xdr:cNvPr id="25" name="Picture 24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0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133350</xdr:rowOff>
    </xdr:to>
    <xdr:pic>
      <xdr:nvPicPr>
        <xdr:cNvPr id="26" name="Picture 2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19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27" name="Picture 2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198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133350</xdr:rowOff>
    </xdr:to>
    <xdr:pic>
      <xdr:nvPicPr>
        <xdr:cNvPr id="28" name="Picture 2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619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133350</xdr:rowOff>
    </xdr:to>
    <xdr:pic>
      <xdr:nvPicPr>
        <xdr:cNvPr id="29" name="Picture 2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72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30" name="Picture 2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31" name="Picture 30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142875</xdr:rowOff>
    </xdr:to>
    <xdr:pic>
      <xdr:nvPicPr>
        <xdr:cNvPr id="32" name="Picture 3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142875</xdr:rowOff>
    </xdr:to>
    <xdr:pic>
      <xdr:nvPicPr>
        <xdr:cNvPr id="33" name="Picture 32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219075</xdr:colOff>
      <xdr:row>19</xdr:row>
      <xdr:rowOff>142875</xdr:rowOff>
    </xdr:to>
    <xdr:pic>
      <xdr:nvPicPr>
        <xdr:cNvPr id="34" name="Picture 33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724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35" name="Picture 3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142875</xdr:rowOff>
    </xdr:to>
    <xdr:pic>
      <xdr:nvPicPr>
        <xdr:cNvPr id="36" name="Picture 35" descr="https://upload.wikimedia.org/wikipedia/commons/thumb/a/ae/Flag_of_Spain_%281945_-_1977%29.svg/23px-Flag_of_Spain_%281945_-_1977%29.svg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37" name="Picture 3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2772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38" name="Picture 3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142875</xdr:rowOff>
    </xdr:to>
    <xdr:pic>
      <xdr:nvPicPr>
        <xdr:cNvPr id="39" name="Picture 38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40" name="Picture 39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829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142875</xdr:rowOff>
    </xdr:to>
    <xdr:pic>
      <xdr:nvPicPr>
        <xdr:cNvPr id="41" name="Picture 4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63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142875</xdr:rowOff>
    </xdr:to>
    <xdr:pic>
      <xdr:nvPicPr>
        <xdr:cNvPr id="43" name="Picture 42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631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133350</xdr:rowOff>
    </xdr:to>
    <xdr:pic>
      <xdr:nvPicPr>
        <xdr:cNvPr id="44" name="Picture 4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965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114300</xdr:rowOff>
    </xdr:to>
    <xdr:pic>
      <xdr:nvPicPr>
        <xdr:cNvPr id="45" name="Picture 44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96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114300</xdr:rowOff>
    </xdr:to>
    <xdr:pic>
      <xdr:nvPicPr>
        <xdr:cNvPr id="46" name="Picture 4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2965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47" name="Picture 4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10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114300</xdr:rowOff>
    </xdr:to>
    <xdr:pic>
      <xdr:nvPicPr>
        <xdr:cNvPr id="48" name="Picture 47" descr="https://upload.wikimedia.org/wikipedia/commons/thumb/7/71/Flag_of_SFR_Yugoslavia.svg/23px-Flag_of_SFR_Yugoslavia.svg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109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133350</xdr:rowOff>
    </xdr:to>
    <xdr:pic>
      <xdr:nvPicPr>
        <xdr:cNvPr id="49" name="Picture 48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2109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133350</xdr:rowOff>
    </xdr:to>
    <xdr:pic>
      <xdr:nvPicPr>
        <xdr:cNvPr id="50" name="Picture 4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133350</xdr:rowOff>
    </xdr:to>
    <xdr:pic>
      <xdr:nvPicPr>
        <xdr:cNvPr id="51" name="Picture 5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133350</xdr:rowOff>
    </xdr:to>
    <xdr:pic>
      <xdr:nvPicPr>
        <xdr:cNvPr id="52" name="Picture 51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82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53" name="Picture 5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133350</xdr:rowOff>
    </xdr:to>
    <xdr:pic>
      <xdr:nvPicPr>
        <xdr:cNvPr id="54" name="Picture 5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55" name="Picture 54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96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56" name="Picture 5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68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57" name="Picture 5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668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58" name="Picture 5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6683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59" name="Picture 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0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142875</xdr:rowOff>
    </xdr:to>
    <xdr:pic>
      <xdr:nvPicPr>
        <xdr:cNvPr id="61" name="Picture 60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4018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133350</xdr:rowOff>
    </xdr:to>
    <xdr:pic>
      <xdr:nvPicPr>
        <xdr:cNvPr id="62" name="Picture 61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133350</xdr:rowOff>
    </xdr:to>
    <xdr:pic>
      <xdr:nvPicPr>
        <xdr:cNvPr id="63" name="Picture 6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219075</xdr:colOff>
      <xdr:row>24</xdr:row>
      <xdr:rowOff>133350</xdr:rowOff>
    </xdr:to>
    <xdr:pic>
      <xdr:nvPicPr>
        <xdr:cNvPr id="64" name="Picture 63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3162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65" name="Picture 6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133350</xdr:rowOff>
    </xdr:to>
    <xdr:pic>
      <xdr:nvPicPr>
        <xdr:cNvPr id="66" name="Picture 6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133350</xdr:rowOff>
    </xdr:to>
    <xdr:pic>
      <xdr:nvPicPr>
        <xdr:cNvPr id="67" name="Picture 66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0496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142875</xdr:rowOff>
    </xdr:to>
    <xdr:pic>
      <xdr:nvPicPr>
        <xdr:cNvPr id="68" name="Picture 6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142875</xdr:rowOff>
    </xdr:to>
    <xdr:pic>
      <xdr:nvPicPr>
        <xdr:cNvPr id="69" name="Picture 6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70" name="Picture 69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783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142875</xdr:rowOff>
    </xdr:to>
    <xdr:pic>
      <xdr:nvPicPr>
        <xdr:cNvPr id="71" name="Picture 7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72" name="Picture 71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73" name="Picture 72" descr="Portugal">
          <a:hlinkClick xmlns:r="http://schemas.openxmlformats.org/officeDocument/2006/relationships" r:id="rId20" tooltip="Portugal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516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133350</xdr:rowOff>
    </xdr:to>
    <xdr:pic>
      <xdr:nvPicPr>
        <xdr:cNvPr id="74" name="Picture 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499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75" name="Picture 74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49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76" name="Picture 75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249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133350</xdr:rowOff>
    </xdr:to>
    <xdr:pic>
      <xdr:nvPicPr>
        <xdr:cNvPr id="77" name="Picture 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164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133350</xdr:rowOff>
    </xdr:to>
    <xdr:pic>
      <xdr:nvPicPr>
        <xdr:cNvPr id="79" name="Picture 78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164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142875</xdr:rowOff>
    </xdr:to>
    <xdr:pic>
      <xdr:nvPicPr>
        <xdr:cNvPr id="80" name="Picture 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897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114300</xdr:rowOff>
    </xdr:to>
    <xdr:pic>
      <xdr:nvPicPr>
        <xdr:cNvPr id="81" name="Picture 80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97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114300</xdr:rowOff>
    </xdr:to>
    <xdr:pic>
      <xdr:nvPicPr>
        <xdr:cNvPr id="82" name="Picture 81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8977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83" name="Picture 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63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114300</xdr:rowOff>
    </xdr:to>
    <xdr:pic>
      <xdr:nvPicPr>
        <xdr:cNvPr id="84" name="Picture 83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6311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5" name="Picture 8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631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86" name="Picture 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4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133350</xdr:rowOff>
    </xdr:to>
    <xdr:pic>
      <xdr:nvPicPr>
        <xdr:cNvPr id="87" name="Picture 8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545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88" name="Picture 87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545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142875</xdr:rowOff>
    </xdr:to>
    <xdr:pic>
      <xdr:nvPicPr>
        <xdr:cNvPr id="89" name="Picture 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459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133350</xdr:rowOff>
    </xdr:to>
    <xdr:pic>
      <xdr:nvPicPr>
        <xdr:cNvPr id="90" name="Picture 8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459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133350</xdr:rowOff>
    </xdr:to>
    <xdr:pic>
      <xdr:nvPicPr>
        <xdr:cNvPr id="91" name="Picture 90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4599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133350</xdr:rowOff>
    </xdr:to>
    <xdr:pic>
      <xdr:nvPicPr>
        <xdr:cNvPr id="92" name="Picture 91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133350</xdr:rowOff>
    </xdr:to>
    <xdr:pic>
      <xdr:nvPicPr>
        <xdr:cNvPr id="93" name="Picture 9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219075</xdr:colOff>
      <xdr:row>29</xdr:row>
      <xdr:rowOff>133350</xdr:rowOff>
    </xdr:to>
    <xdr:pic>
      <xdr:nvPicPr>
        <xdr:cNvPr id="94" name="Picture 93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0124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133350</xdr:rowOff>
    </xdr:to>
    <xdr:pic>
      <xdr:nvPicPr>
        <xdr:cNvPr id="95" name="Picture 94" descr="https://upload.wikimedia.org/wikipedia/en/thumb/4/4c/Flag_of_Sweden.svg/23px-Flag_of_Sweden.svg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133350</xdr:rowOff>
    </xdr:to>
    <xdr:pic>
      <xdr:nvPicPr>
        <xdr:cNvPr id="96" name="Picture 9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133350</xdr:rowOff>
    </xdr:to>
    <xdr:pic>
      <xdr:nvPicPr>
        <xdr:cNvPr id="97" name="Picture 96" descr="Scotland">
          <a:hlinkClick xmlns:r="http://schemas.openxmlformats.org/officeDocument/2006/relationships" r:id="rId25" tooltip="Scotland"/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7458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133350</xdr:rowOff>
    </xdr:to>
    <xdr:pic>
      <xdr:nvPicPr>
        <xdr:cNvPr id="98" name="Picture 9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4792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142875</xdr:rowOff>
    </xdr:to>
    <xdr:pic>
      <xdr:nvPicPr>
        <xdr:cNvPr id="99" name="Picture 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479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142875</xdr:rowOff>
    </xdr:to>
    <xdr:pic>
      <xdr:nvPicPr>
        <xdr:cNvPr id="100" name="Picture 9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4792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133350</xdr:rowOff>
    </xdr:to>
    <xdr:pic>
      <xdr:nvPicPr>
        <xdr:cNvPr id="101" name="Picture 10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1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102" name="Picture 1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2126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133350</xdr:rowOff>
    </xdr:to>
    <xdr:pic>
      <xdr:nvPicPr>
        <xdr:cNvPr id="103" name="Picture 102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2126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142875</xdr:rowOff>
    </xdr:to>
    <xdr:pic>
      <xdr:nvPicPr>
        <xdr:cNvPr id="104" name="Picture 1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308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133350</xdr:rowOff>
    </xdr:to>
    <xdr:pic>
      <xdr:nvPicPr>
        <xdr:cNvPr id="105" name="Picture 10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3080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106" name="Picture 105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3080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107" name="Picture 10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041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133350</xdr:rowOff>
    </xdr:to>
    <xdr:pic>
      <xdr:nvPicPr>
        <xdr:cNvPr id="108" name="Picture 10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041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133350</xdr:rowOff>
    </xdr:to>
    <xdr:pic>
      <xdr:nvPicPr>
        <xdr:cNvPr id="109" name="Picture 108" descr="West Germany">
          <a:hlinkClick xmlns:r="http://schemas.openxmlformats.org/officeDocument/2006/relationships" r:id="rId4" tooltip="West Germany"/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041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142875</xdr:rowOff>
    </xdr:to>
    <xdr:pic>
      <xdr:nvPicPr>
        <xdr:cNvPr id="110" name="Picture 1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142875</xdr:rowOff>
    </xdr:to>
    <xdr:pic>
      <xdr:nvPicPr>
        <xdr:cNvPr id="111" name="Picture 1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12" name="Picture 111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5939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13" name="Picture 11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14" name="Picture 11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142875</xdr:rowOff>
    </xdr:to>
    <xdr:pic>
      <xdr:nvPicPr>
        <xdr:cNvPr id="115" name="Picture 11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146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16" name="Picture 11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17" name="Picture 11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142875</xdr:rowOff>
    </xdr:to>
    <xdr:pic>
      <xdr:nvPicPr>
        <xdr:cNvPr id="118" name="Picture 117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8698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19" name="Picture 11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20" name="Picture 11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21" name="Picture 12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25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142875</xdr:rowOff>
    </xdr:to>
    <xdr:pic>
      <xdr:nvPicPr>
        <xdr:cNvPr id="122" name="Picture 12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23" name="Picture 12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219075</xdr:colOff>
      <xdr:row>34</xdr:row>
      <xdr:rowOff>142875</xdr:rowOff>
    </xdr:to>
    <xdr:pic>
      <xdr:nvPicPr>
        <xdr:cNvPr id="124" name="Picture 123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803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25" name="Picture 1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53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27" name="Picture 126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53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28" name="Picture 12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4515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133350</xdr:rowOff>
    </xdr:to>
    <xdr:pic>
      <xdr:nvPicPr>
        <xdr:cNvPr id="129" name="Picture 1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45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133350</xdr:rowOff>
    </xdr:to>
    <xdr:pic>
      <xdr:nvPicPr>
        <xdr:cNvPr id="130" name="Picture 12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4515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31" name="Picture 13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184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133350</xdr:rowOff>
    </xdr:to>
    <xdr:pic>
      <xdr:nvPicPr>
        <xdr:cNvPr id="132" name="Picture 13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1849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33" name="Picture 1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1849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34" name="Picture 13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35" name="Picture 134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36" name="Picture 135" descr="Austria">
          <a:hlinkClick xmlns:r="http://schemas.openxmlformats.org/officeDocument/2006/relationships" r:id="rId28" tooltip="Austria"/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29184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37" name="Picture 13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38" name="Picture 137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39" name="Picture 13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36518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40" name="Picture 13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41" name="Picture 14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42" name="Picture 141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204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142875</xdr:rowOff>
    </xdr:to>
    <xdr:pic>
      <xdr:nvPicPr>
        <xdr:cNvPr id="143" name="Picture 1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44" name="Picture 1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142875</xdr:rowOff>
    </xdr:to>
    <xdr:pic>
      <xdr:nvPicPr>
        <xdr:cNvPr id="145" name="Picture 14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4937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133350</xdr:rowOff>
    </xdr:to>
    <xdr:pic>
      <xdr:nvPicPr>
        <xdr:cNvPr id="146" name="Picture 14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490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142875</xdr:rowOff>
    </xdr:to>
    <xdr:pic>
      <xdr:nvPicPr>
        <xdr:cNvPr id="147" name="Picture 146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490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48" name="Picture 14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54901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133350</xdr:rowOff>
    </xdr:to>
    <xdr:pic>
      <xdr:nvPicPr>
        <xdr:cNvPr id="149" name="Picture 14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042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50" name="Picture 14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04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142875</xdr:rowOff>
    </xdr:to>
    <xdr:pic>
      <xdr:nvPicPr>
        <xdr:cNvPr id="151" name="Picture 15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042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133350</xdr:rowOff>
    </xdr:to>
    <xdr:pic>
      <xdr:nvPicPr>
        <xdr:cNvPr id="152" name="Picture 15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776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53" name="Picture 15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776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133350</xdr:rowOff>
    </xdr:to>
    <xdr:pic>
      <xdr:nvPicPr>
        <xdr:cNvPr id="154" name="Picture 15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776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133350</xdr:rowOff>
    </xdr:to>
    <xdr:pic>
      <xdr:nvPicPr>
        <xdr:cNvPr id="155" name="Picture 15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5094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56" name="Picture 15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509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57" name="Picture 15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5094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219075</xdr:colOff>
      <xdr:row>40</xdr:row>
      <xdr:rowOff>142875</xdr:rowOff>
    </xdr:to>
    <xdr:pic>
      <xdr:nvPicPr>
        <xdr:cNvPr id="158" name="Picture 1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219075</xdr:colOff>
      <xdr:row>40</xdr:row>
      <xdr:rowOff>142875</xdr:rowOff>
    </xdr:to>
    <xdr:pic>
      <xdr:nvPicPr>
        <xdr:cNvPr id="159" name="Picture 15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219075</xdr:colOff>
      <xdr:row>40</xdr:row>
      <xdr:rowOff>142875</xdr:rowOff>
    </xdr:to>
    <xdr:pic>
      <xdr:nvPicPr>
        <xdr:cNvPr id="160" name="Picture 159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061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219075</xdr:colOff>
      <xdr:row>41</xdr:row>
      <xdr:rowOff>142875</xdr:rowOff>
    </xdr:to>
    <xdr:pic>
      <xdr:nvPicPr>
        <xdr:cNvPr id="161" name="Picture 16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62" name="Picture 161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219075</xdr:colOff>
      <xdr:row>41</xdr:row>
      <xdr:rowOff>142875</xdr:rowOff>
    </xdr:to>
    <xdr:pic>
      <xdr:nvPicPr>
        <xdr:cNvPr id="163" name="Picture 162" descr="Russia">
          <a:hlinkClick xmlns:r="http://schemas.openxmlformats.org/officeDocument/2006/relationships" r:id="rId29" tooltip="Russia"/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79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219075</xdr:colOff>
      <xdr:row>42</xdr:row>
      <xdr:rowOff>142875</xdr:rowOff>
    </xdr:to>
    <xdr:pic>
      <xdr:nvPicPr>
        <xdr:cNvPr id="164" name="Picture 163" descr="https://upload.wikimedia.org/wikipedia/commons/thumb/b/b4/Flag_of_Turkey.svg/23px-Flag_of_Turkey.svg.png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528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219075</xdr:colOff>
      <xdr:row>42</xdr:row>
      <xdr:rowOff>133350</xdr:rowOff>
    </xdr:to>
    <xdr:pic>
      <xdr:nvPicPr>
        <xdr:cNvPr id="165" name="Picture 1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5287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190500</xdr:colOff>
      <xdr:row>42</xdr:row>
      <xdr:rowOff>142875</xdr:rowOff>
    </xdr:to>
    <xdr:pic>
      <xdr:nvPicPr>
        <xdr:cNvPr id="166" name="Picture 165" descr="Denmark">
          <a:hlinkClick xmlns:r="http://schemas.openxmlformats.org/officeDocument/2006/relationships" r:id="rId32" tooltip="Denmark"/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9528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219075</xdr:colOff>
      <xdr:row>43</xdr:row>
      <xdr:rowOff>133350</xdr:rowOff>
    </xdr:to>
    <xdr:pic>
      <xdr:nvPicPr>
        <xdr:cNvPr id="167" name="Picture 1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262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219075</xdr:colOff>
      <xdr:row>43</xdr:row>
      <xdr:rowOff>142875</xdr:rowOff>
    </xdr:to>
    <xdr:pic>
      <xdr:nvPicPr>
        <xdr:cNvPr id="168" name="Picture 1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262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219075</xdr:colOff>
      <xdr:row>43</xdr:row>
      <xdr:rowOff>133350</xdr:rowOff>
    </xdr:to>
    <xdr:pic>
      <xdr:nvPicPr>
        <xdr:cNvPr id="169" name="Picture 16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262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219075</xdr:colOff>
      <xdr:row>44</xdr:row>
      <xdr:rowOff>142875</xdr:rowOff>
    </xdr:to>
    <xdr:pic>
      <xdr:nvPicPr>
        <xdr:cNvPr id="170" name="Picture 1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995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219075</xdr:colOff>
      <xdr:row>44</xdr:row>
      <xdr:rowOff>133350</xdr:rowOff>
    </xdr:to>
    <xdr:pic>
      <xdr:nvPicPr>
        <xdr:cNvPr id="171" name="Picture 17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9956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219075</xdr:colOff>
      <xdr:row>44</xdr:row>
      <xdr:rowOff>142875</xdr:rowOff>
    </xdr:to>
    <xdr:pic>
      <xdr:nvPicPr>
        <xdr:cNvPr id="172" name="Picture 171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09956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219075</xdr:colOff>
      <xdr:row>45</xdr:row>
      <xdr:rowOff>142875</xdr:rowOff>
    </xdr:to>
    <xdr:pic>
      <xdr:nvPicPr>
        <xdr:cNvPr id="173" name="Picture 172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729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85725</xdr:colOff>
      <xdr:row>45</xdr:row>
      <xdr:rowOff>133350</xdr:rowOff>
    </xdr:to>
    <xdr:pic>
      <xdr:nvPicPr>
        <xdr:cNvPr id="174" name="Picture 173" descr="dagger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172902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219075</xdr:colOff>
      <xdr:row>45</xdr:row>
      <xdr:rowOff>133350</xdr:rowOff>
    </xdr:to>
    <xdr:pic>
      <xdr:nvPicPr>
        <xdr:cNvPr id="175" name="Picture 174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729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219075</xdr:colOff>
      <xdr:row>45</xdr:row>
      <xdr:rowOff>142875</xdr:rowOff>
    </xdr:to>
    <xdr:pic>
      <xdr:nvPicPr>
        <xdr:cNvPr id="176" name="Picture 17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17290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219075</xdr:colOff>
      <xdr:row>46</xdr:row>
      <xdr:rowOff>142875</xdr:rowOff>
    </xdr:to>
    <xdr:pic>
      <xdr:nvPicPr>
        <xdr:cNvPr id="177" name="Picture 1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4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219075</xdr:colOff>
      <xdr:row>46</xdr:row>
      <xdr:rowOff>142875</xdr:rowOff>
    </xdr:to>
    <xdr:pic>
      <xdr:nvPicPr>
        <xdr:cNvPr id="178" name="Picture 177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643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219075</xdr:colOff>
      <xdr:row>46</xdr:row>
      <xdr:rowOff>133350</xdr:rowOff>
    </xdr:to>
    <xdr:pic>
      <xdr:nvPicPr>
        <xdr:cNvPr id="179" name="Picture 178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2643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219075</xdr:colOff>
      <xdr:row>47</xdr:row>
      <xdr:rowOff>142875</xdr:rowOff>
    </xdr:to>
    <xdr:pic>
      <xdr:nvPicPr>
        <xdr:cNvPr id="180" name="Picture 179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219075</xdr:colOff>
      <xdr:row>47</xdr:row>
      <xdr:rowOff>142875</xdr:rowOff>
    </xdr:to>
    <xdr:pic>
      <xdr:nvPicPr>
        <xdr:cNvPr id="181" name="Picture 18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219075</xdr:colOff>
      <xdr:row>47</xdr:row>
      <xdr:rowOff>142875</xdr:rowOff>
    </xdr:to>
    <xdr:pic>
      <xdr:nvPicPr>
        <xdr:cNvPr id="182" name="Picture 181" descr="Portugal">
          <a:hlinkClick xmlns:r="http://schemas.openxmlformats.org/officeDocument/2006/relationships" r:id="rId20" tooltip="Portugal"/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376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219075</xdr:colOff>
      <xdr:row>48</xdr:row>
      <xdr:rowOff>142875</xdr:rowOff>
    </xdr:to>
    <xdr:pic>
      <xdr:nvPicPr>
        <xdr:cNvPr id="183" name="Picture 1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11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219075</xdr:colOff>
      <xdr:row>48</xdr:row>
      <xdr:rowOff>133350</xdr:rowOff>
    </xdr:to>
    <xdr:pic>
      <xdr:nvPicPr>
        <xdr:cNvPr id="184" name="Picture 1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1102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219075</xdr:colOff>
      <xdr:row>48</xdr:row>
      <xdr:rowOff>142875</xdr:rowOff>
    </xdr:to>
    <xdr:pic>
      <xdr:nvPicPr>
        <xdr:cNvPr id="185" name="Picture 184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4110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219075</xdr:colOff>
      <xdr:row>49</xdr:row>
      <xdr:rowOff>142875</xdr:rowOff>
    </xdr:to>
    <xdr:pic>
      <xdr:nvPicPr>
        <xdr:cNvPr id="186" name="Picture 1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843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219075</xdr:colOff>
      <xdr:row>49</xdr:row>
      <xdr:rowOff>142875</xdr:rowOff>
    </xdr:to>
    <xdr:pic>
      <xdr:nvPicPr>
        <xdr:cNvPr id="187" name="Picture 1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8437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219075</xdr:colOff>
      <xdr:row>49</xdr:row>
      <xdr:rowOff>133350</xdr:rowOff>
    </xdr:to>
    <xdr:pic>
      <xdr:nvPicPr>
        <xdr:cNvPr id="188" name="Picture 187" descr="Scotland">
          <a:hlinkClick xmlns:r="http://schemas.openxmlformats.org/officeDocument/2006/relationships" r:id="rId25" tooltip="Scotland"/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48437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219075</xdr:colOff>
      <xdr:row>50</xdr:row>
      <xdr:rowOff>142875</xdr:rowOff>
    </xdr:to>
    <xdr:pic>
      <xdr:nvPicPr>
        <xdr:cNvPr id="189" name="Picture 188" descr="https://upload.wikimedia.org/wikipedia/en/thumb/f/f3/Flag_of_Russia.svg/23px-Flag_of_Russia.svg.png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5771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219075</xdr:colOff>
      <xdr:row>50</xdr:row>
      <xdr:rowOff>133350</xdr:rowOff>
    </xdr:to>
    <xdr:pic>
      <xdr:nvPicPr>
        <xdr:cNvPr id="190" name="Picture 18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577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219075</xdr:colOff>
      <xdr:row>50</xdr:row>
      <xdr:rowOff>133350</xdr:rowOff>
    </xdr:to>
    <xdr:pic>
      <xdr:nvPicPr>
        <xdr:cNvPr id="191" name="Picture 190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55771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219075</xdr:colOff>
      <xdr:row>51</xdr:row>
      <xdr:rowOff>142875</xdr:rowOff>
    </xdr:to>
    <xdr:pic>
      <xdr:nvPicPr>
        <xdr:cNvPr id="192" name="Picture 191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6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133350</xdr:rowOff>
    </xdr:to>
    <xdr:pic>
      <xdr:nvPicPr>
        <xdr:cNvPr id="193" name="Picture 192" descr="dagger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66725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219075</xdr:colOff>
      <xdr:row>51</xdr:row>
      <xdr:rowOff>133350</xdr:rowOff>
    </xdr:to>
    <xdr:pic>
      <xdr:nvPicPr>
        <xdr:cNvPr id="194" name="Picture 19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67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219075</xdr:colOff>
      <xdr:row>51</xdr:row>
      <xdr:rowOff>142875</xdr:rowOff>
    </xdr:to>
    <xdr:pic>
      <xdr:nvPicPr>
        <xdr:cNvPr id="195" name="Picture 194" descr="Turkey">
          <a:hlinkClick xmlns:r="http://schemas.openxmlformats.org/officeDocument/2006/relationships" r:id="rId36" tooltip="Turkey"/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667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219075</xdr:colOff>
      <xdr:row>52</xdr:row>
      <xdr:rowOff>142875</xdr:rowOff>
    </xdr:to>
    <xdr:pic>
      <xdr:nvPicPr>
        <xdr:cNvPr id="196" name="Picture 1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678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133350</xdr:rowOff>
    </xdr:to>
    <xdr:pic>
      <xdr:nvPicPr>
        <xdr:cNvPr id="197" name="Picture 196" descr="dagger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7767875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219075</xdr:colOff>
      <xdr:row>52</xdr:row>
      <xdr:rowOff>133350</xdr:rowOff>
    </xdr:to>
    <xdr:pic>
      <xdr:nvPicPr>
        <xdr:cNvPr id="198" name="Picture 1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767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219075</xdr:colOff>
      <xdr:row>52</xdr:row>
      <xdr:rowOff>133350</xdr:rowOff>
    </xdr:to>
    <xdr:pic>
      <xdr:nvPicPr>
        <xdr:cNvPr id="199" name="Picture 19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7767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219075</xdr:colOff>
      <xdr:row>53</xdr:row>
      <xdr:rowOff>142875</xdr:rowOff>
    </xdr:to>
    <xdr:pic>
      <xdr:nvPicPr>
        <xdr:cNvPr id="200" name="Picture 19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219075</xdr:colOff>
      <xdr:row>53</xdr:row>
      <xdr:rowOff>142875</xdr:rowOff>
    </xdr:to>
    <xdr:pic>
      <xdr:nvPicPr>
        <xdr:cNvPr id="201" name="Picture 200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5013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219075</xdr:colOff>
      <xdr:row>53</xdr:row>
      <xdr:rowOff>114300</xdr:rowOff>
    </xdr:to>
    <xdr:pic>
      <xdr:nvPicPr>
        <xdr:cNvPr id="202" name="Picture 201" descr="Republic of Ireland">
          <a:hlinkClick xmlns:r="http://schemas.openxmlformats.org/officeDocument/2006/relationships" r:id="rId37" tooltip="Republic of Ireland"/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85013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219075</xdr:colOff>
      <xdr:row>54</xdr:row>
      <xdr:rowOff>142875</xdr:rowOff>
    </xdr:to>
    <xdr:pic>
      <xdr:nvPicPr>
        <xdr:cNvPr id="203" name="Picture 2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219075</xdr:colOff>
      <xdr:row>54</xdr:row>
      <xdr:rowOff>142875</xdr:rowOff>
    </xdr:to>
    <xdr:pic>
      <xdr:nvPicPr>
        <xdr:cNvPr id="204" name="Picture 20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219075</xdr:colOff>
      <xdr:row>54</xdr:row>
      <xdr:rowOff>142875</xdr:rowOff>
    </xdr:to>
    <xdr:pic>
      <xdr:nvPicPr>
        <xdr:cNvPr id="205" name="Picture 204" descr="Romania">
          <a:hlinkClick xmlns:r="http://schemas.openxmlformats.org/officeDocument/2006/relationships" r:id="rId39" tooltip="Romania"/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0537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219075</xdr:colOff>
      <xdr:row>55</xdr:row>
      <xdr:rowOff>133350</xdr:rowOff>
    </xdr:to>
    <xdr:pic>
      <xdr:nvPicPr>
        <xdr:cNvPr id="206" name="Picture 20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871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219075</xdr:colOff>
      <xdr:row>55</xdr:row>
      <xdr:rowOff>142875</xdr:rowOff>
    </xdr:to>
    <xdr:pic>
      <xdr:nvPicPr>
        <xdr:cNvPr id="207" name="Picture 206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787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219075</xdr:colOff>
      <xdr:row>55</xdr:row>
      <xdr:rowOff>142875</xdr:rowOff>
    </xdr:to>
    <xdr:pic>
      <xdr:nvPicPr>
        <xdr:cNvPr id="208" name="Picture 207" descr="Netherlands">
          <a:hlinkClick xmlns:r="http://schemas.openxmlformats.org/officeDocument/2006/relationships" r:id="rId6" tooltip="Netherlands"/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7871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219075</xdr:colOff>
      <xdr:row>56</xdr:row>
      <xdr:rowOff>142875</xdr:rowOff>
    </xdr:to>
    <xdr:pic>
      <xdr:nvPicPr>
        <xdr:cNvPr id="209" name="Picture 2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219075</xdr:colOff>
      <xdr:row>56</xdr:row>
      <xdr:rowOff>142875</xdr:rowOff>
    </xdr:to>
    <xdr:pic>
      <xdr:nvPicPr>
        <xdr:cNvPr id="210" name="Picture 209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219075</xdr:colOff>
      <xdr:row>56</xdr:row>
      <xdr:rowOff>142875</xdr:rowOff>
    </xdr:to>
    <xdr:pic>
      <xdr:nvPicPr>
        <xdr:cNvPr id="211" name="Picture 21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070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219075</xdr:colOff>
      <xdr:row>57</xdr:row>
      <xdr:rowOff>142875</xdr:rowOff>
    </xdr:to>
    <xdr:pic>
      <xdr:nvPicPr>
        <xdr:cNvPr id="212" name="Picture 2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4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219075</xdr:colOff>
      <xdr:row>57</xdr:row>
      <xdr:rowOff>142875</xdr:rowOff>
    </xdr:to>
    <xdr:pic>
      <xdr:nvPicPr>
        <xdr:cNvPr id="213" name="Picture 212" descr="https://upload.wikimedia.org/wikipedia/commons/thumb/4/49/Flag_of_Ukraine.svg/23px-Flag_of_Ukraine.svg.png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4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219075</xdr:colOff>
      <xdr:row>57</xdr:row>
      <xdr:rowOff>133350</xdr:rowOff>
    </xdr:to>
    <xdr:pic>
      <xdr:nvPicPr>
        <xdr:cNvPr id="214" name="Picture 213" descr="Poland">
          <a:hlinkClick xmlns:r="http://schemas.openxmlformats.org/officeDocument/2006/relationships" r:id="rId41" tooltip="Poland"/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14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219075</xdr:colOff>
      <xdr:row>58</xdr:row>
      <xdr:rowOff>142875</xdr:rowOff>
    </xdr:to>
    <xdr:pic>
      <xdr:nvPicPr>
        <xdr:cNvPr id="215" name="Picture 2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68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219075</xdr:colOff>
      <xdr:row>58</xdr:row>
      <xdr:rowOff>133350</xdr:rowOff>
    </xdr:to>
    <xdr:pic>
      <xdr:nvPicPr>
        <xdr:cNvPr id="216" name="Picture 21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1684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152400</xdr:colOff>
      <xdr:row>58</xdr:row>
      <xdr:rowOff>152400</xdr:rowOff>
    </xdr:to>
    <xdr:pic>
      <xdr:nvPicPr>
        <xdr:cNvPr id="217" name="Picture 216" descr="Switzerland">
          <a:hlinkClick xmlns:r="http://schemas.openxmlformats.org/officeDocument/2006/relationships" r:id="rId43" tooltip="Switzerland"/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2168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219075</xdr:colOff>
      <xdr:row>59</xdr:row>
      <xdr:rowOff>133350</xdr:rowOff>
    </xdr:to>
    <xdr:pic>
      <xdr:nvPicPr>
        <xdr:cNvPr id="218" name="Picture 2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90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219075</xdr:colOff>
      <xdr:row>59</xdr:row>
      <xdr:rowOff>142875</xdr:rowOff>
    </xdr:to>
    <xdr:pic>
      <xdr:nvPicPr>
        <xdr:cNvPr id="219" name="Picture 21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901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219075</xdr:colOff>
      <xdr:row>59</xdr:row>
      <xdr:rowOff>133350</xdr:rowOff>
    </xdr:to>
    <xdr:pic>
      <xdr:nvPicPr>
        <xdr:cNvPr id="220" name="Picture 219" descr="Sweden">
          <a:hlinkClick xmlns:r="http://schemas.openxmlformats.org/officeDocument/2006/relationships" r:id="rId18" tooltip="Sweden"/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290185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60</xdr:row>
      <xdr:rowOff>0</xdr:rowOff>
    </xdr:from>
    <xdr:ext cx="219075" cy="142875"/>
    <xdr:pic>
      <xdr:nvPicPr>
        <xdr:cNvPr id="221" name="Picture 220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08013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60</xdr:row>
      <xdr:rowOff>0</xdr:rowOff>
    </xdr:from>
    <xdr:ext cx="219075" cy="142875"/>
    <xdr:pic>
      <xdr:nvPicPr>
        <xdr:cNvPr id="222" name="Picture 2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017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23" name="Picture 222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459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25" name="Picture 22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84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27" name="Picture 226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411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29" name="Picture 228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79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31" name="Picture 230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364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3" name="Picture 2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745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5" name="Picture 234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316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37" name="Picture 23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8697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14300"/>
    <xdr:pic>
      <xdr:nvPicPr>
        <xdr:cNvPr id="239" name="Picture 238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269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1" name="Picture 240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650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3" name="Picture 242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221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5" name="Picture 24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793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7" name="Picture 24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364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42875"/>
    <xdr:pic>
      <xdr:nvPicPr>
        <xdr:cNvPr id="249" name="Picture 248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745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14300"/>
    <xdr:pic>
      <xdr:nvPicPr>
        <xdr:cNvPr id="251" name="Picture 25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3170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61</xdr:row>
      <xdr:rowOff>0</xdr:rowOff>
    </xdr:from>
    <xdr:ext cx="219075" cy="133350"/>
    <xdr:pic>
      <xdr:nvPicPr>
        <xdr:cNvPr id="253" name="Picture 252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698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28575</xdr:colOff>
      <xdr:row>61</xdr:row>
      <xdr:rowOff>9525</xdr:rowOff>
    </xdr:from>
    <xdr:ext cx="219075" cy="133350"/>
    <xdr:pic>
      <xdr:nvPicPr>
        <xdr:cNvPr id="264" name="Picture 26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16300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295275</xdr:colOff>
      <xdr:row>60</xdr:row>
      <xdr:rowOff>57150</xdr:rowOff>
    </xdr:from>
    <xdr:ext cx="219075" cy="142875"/>
    <xdr:pic>
      <xdr:nvPicPr>
        <xdr:cNvPr id="266" name="Picture 265" descr="Belgium">
          <a:hlinkClick xmlns:r="http://schemas.openxmlformats.org/officeDocument/2006/relationships" r:id="rId8" tooltip="Belgium"/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114871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219075" cy="142875"/>
    <xdr:pic>
      <xdr:nvPicPr>
        <xdr:cNvPr id="271" name="Picture 2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792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219075" cy="133350"/>
    <xdr:pic>
      <xdr:nvPicPr>
        <xdr:cNvPr id="272" name="Picture 27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792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</xdr:row>
      <xdr:rowOff>0</xdr:rowOff>
    </xdr:from>
    <xdr:ext cx="219075" cy="142875"/>
    <xdr:pic>
      <xdr:nvPicPr>
        <xdr:cNvPr id="273" name="Picture 2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9825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2</xdr:row>
      <xdr:rowOff>0</xdr:rowOff>
    </xdr:from>
    <xdr:ext cx="219075" cy="133350"/>
    <xdr:pic>
      <xdr:nvPicPr>
        <xdr:cNvPr id="274" name="Picture 27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9825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</xdr:row>
      <xdr:rowOff>0</xdr:rowOff>
    </xdr:from>
    <xdr:ext cx="219075" cy="142875"/>
    <xdr:pic>
      <xdr:nvPicPr>
        <xdr:cNvPr id="275" name="Picture 2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31730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3</xdr:row>
      <xdr:rowOff>0</xdr:rowOff>
    </xdr:from>
    <xdr:ext cx="219075" cy="133350"/>
    <xdr:pic>
      <xdr:nvPicPr>
        <xdr:cNvPr id="276" name="Picture 2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31730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142875</xdr:rowOff>
    </xdr:to>
    <xdr:pic>
      <xdr:nvPicPr>
        <xdr:cNvPr id="277" name="Picture 27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8007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</xdr:row>
      <xdr:rowOff>0</xdr:rowOff>
    </xdr:from>
    <xdr:ext cx="219075" cy="142875"/>
    <xdr:pic>
      <xdr:nvPicPr>
        <xdr:cNvPr id="278" name="Picture 2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279" name="Picture 2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280" name="Picture 2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281" name="Picture 2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14300"/>
    <xdr:pic>
      <xdr:nvPicPr>
        <xdr:cNvPr id="283" name="Picture 28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24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</xdr:row>
      <xdr:rowOff>0</xdr:rowOff>
    </xdr:from>
    <xdr:ext cx="219075" cy="142875"/>
    <xdr:pic>
      <xdr:nvPicPr>
        <xdr:cNvPr id="284" name="Picture 2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287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</xdr:row>
      <xdr:rowOff>0</xdr:rowOff>
    </xdr:from>
    <xdr:ext cx="219075" cy="114300"/>
    <xdr:pic>
      <xdr:nvPicPr>
        <xdr:cNvPr id="286" name="Picture 28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485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</xdr:row>
      <xdr:rowOff>0</xdr:rowOff>
    </xdr:from>
    <xdr:ext cx="219075" cy="142875"/>
    <xdr:pic>
      <xdr:nvPicPr>
        <xdr:cNvPr id="287" name="Picture 2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88" name="Picture 2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66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</xdr:row>
      <xdr:rowOff>0</xdr:rowOff>
    </xdr:from>
    <xdr:ext cx="219075" cy="142875"/>
    <xdr:pic>
      <xdr:nvPicPr>
        <xdr:cNvPr id="289" name="Picture 2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90" name="Picture 2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47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219075" cy="142875"/>
    <xdr:pic>
      <xdr:nvPicPr>
        <xdr:cNvPr id="291" name="Picture 29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47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14300"/>
    <xdr:pic>
      <xdr:nvPicPr>
        <xdr:cNvPr id="292" name="Picture 29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859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9</xdr:row>
      <xdr:rowOff>0</xdr:rowOff>
    </xdr:from>
    <xdr:ext cx="219075" cy="133350"/>
    <xdr:pic>
      <xdr:nvPicPr>
        <xdr:cNvPr id="293" name="Picture 2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219075" cy="114300"/>
    <xdr:pic>
      <xdr:nvPicPr>
        <xdr:cNvPr id="294" name="Picture 29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240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33350"/>
    <xdr:pic>
      <xdr:nvPicPr>
        <xdr:cNvPr id="295" name="Picture 2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33350"/>
    <xdr:pic>
      <xdr:nvPicPr>
        <xdr:cNvPr id="296" name="Picture 29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33350"/>
    <xdr:pic>
      <xdr:nvPicPr>
        <xdr:cNvPr id="297" name="Picture 2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33350"/>
    <xdr:pic>
      <xdr:nvPicPr>
        <xdr:cNvPr id="298" name="Picture 2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287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11</xdr:row>
      <xdr:rowOff>0</xdr:rowOff>
    </xdr:from>
    <xdr:ext cx="219075" cy="114300"/>
    <xdr:pic>
      <xdr:nvPicPr>
        <xdr:cNvPr id="300" name="Picture 29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811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12</xdr:row>
      <xdr:rowOff>0</xdr:rowOff>
    </xdr:from>
    <xdr:ext cx="219075" cy="142875"/>
    <xdr:pic>
      <xdr:nvPicPr>
        <xdr:cNvPr id="301" name="Picture 300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2" name="Picture 3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3" name="Picture 3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13</xdr:row>
      <xdr:rowOff>0</xdr:rowOff>
    </xdr:from>
    <xdr:ext cx="219075" cy="142875"/>
    <xdr:pic>
      <xdr:nvPicPr>
        <xdr:cNvPr id="304" name="Picture 30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219075" cy="142875"/>
    <xdr:pic>
      <xdr:nvPicPr>
        <xdr:cNvPr id="305" name="Picture 30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40</xdr:row>
      <xdr:rowOff>0</xdr:rowOff>
    </xdr:from>
    <xdr:ext cx="219075" cy="133350"/>
    <xdr:pic>
      <xdr:nvPicPr>
        <xdr:cNvPr id="306" name="Picture 30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41</xdr:row>
      <xdr:rowOff>0</xdr:rowOff>
    </xdr:from>
    <xdr:ext cx="219075" cy="142875"/>
    <xdr:pic>
      <xdr:nvPicPr>
        <xdr:cNvPr id="307" name="Picture 306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41</xdr:row>
      <xdr:rowOff>0</xdr:rowOff>
    </xdr:from>
    <xdr:ext cx="219075" cy="133350"/>
    <xdr:pic>
      <xdr:nvPicPr>
        <xdr:cNvPr id="308" name="Picture 30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42</xdr:row>
      <xdr:rowOff>0</xdr:rowOff>
    </xdr:from>
    <xdr:ext cx="219075" cy="142875"/>
    <xdr:pic>
      <xdr:nvPicPr>
        <xdr:cNvPr id="309" name="Picture 30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42</xdr:row>
      <xdr:rowOff>0</xdr:rowOff>
    </xdr:from>
    <xdr:ext cx="219075" cy="133350"/>
    <xdr:pic>
      <xdr:nvPicPr>
        <xdr:cNvPr id="310" name="Picture 30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43</xdr:row>
      <xdr:rowOff>0</xdr:rowOff>
    </xdr:from>
    <xdr:ext cx="219075" cy="142875"/>
    <xdr:pic>
      <xdr:nvPicPr>
        <xdr:cNvPr id="311" name="Picture 31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43</xdr:row>
      <xdr:rowOff>0</xdr:rowOff>
    </xdr:from>
    <xdr:ext cx="219075" cy="133350"/>
    <xdr:pic>
      <xdr:nvPicPr>
        <xdr:cNvPr id="312" name="Picture 31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44</xdr:row>
      <xdr:rowOff>0</xdr:rowOff>
    </xdr:from>
    <xdr:ext cx="219075" cy="142875"/>
    <xdr:pic>
      <xdr:nvPicPr>
        <xdr:cNvPr id="313" name="Picture 31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44</xdr:row>
      <xdr:rowOff>0</xdr:rowOff>
    </xdr:from>
    <xdr:ext cx="219075" cy="133350"/>
    <xdr:pic>
      <xdr:nvPicPr>
        <xdr:cNvPr id="314" name="Picture 31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219075" cy="142875"/>
    <xdr:pic>
      <xdr:nvPicPr>
        <xdr:cNvPr id="315" name="Picture 314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45</xdr:row>
      <xdr:rowOff>0</xdr:rowOff>
    </xdr:from>
    <xdr:ext cx="219075" cy="133350"/>
    <xdr:pic>
      <xdr:nvPicPr>
        <xdr:cNvPr id="316" name="Picture 31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46</xdr:row>
      <xdr:rowOff>0</xdr:rowOff>
    </xdr:from>
    <xdr:ext cx="219075" cy="142875"/>
    <xdr:pic>
      <xdr:nvPicPr>
        <xdr:cNvPr id="317" name="Picture 31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46</xdr:row>
      <xdr:rowOff>0</xdr:rowOff>
    </xdr:from>
    <xdr:ext cx="219075" cy="133350"/>
    <xdr:pic>
      <xdr:nvPicPr>
        <xdr:cNvPr id="318" name="Picture 31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47</xdr:row>
      <xdr:rowOff>0</xdr:rowOff>
    </xdr:from>
    <xdr:ext cx="219075" cy="142875"/>
    <xdr:pic>
      <xdr:nvPicPr>
        <xdr:cNvPr id="319" name="Picture 318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47</xdr:row>
      <xdr:rowOff>0</xdr:rowOff>
    </xdr:from>
    <xdr:ext cx="219075" cy="133350"/>
    <xdr:pic>
      <xdr:nvPicPr>
        <xdr:cNvPr id="320" name="Picture 31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48</xdr:row>
      <xdr:rowOff>0</xdr:rowOff>
    </xdr:from>
    <xdr:ext cx="219075" cy="142875"/>
    <xdr:pic>
      <xdr:nvPicPr>
        <xdr:cNvPr id="321" name="Picture 32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48</xdr:row>
      <xdr:rowOff>0</xdr:rowOff>
    </xdr:from>
    <xdr:ext cx="219075" cy="133350"/>
    <xdr:pic>
      <xdr:nvPicPr>
        <xdr:cNvPr id="322" name="Picture 32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49</xdr:row>
      <xdr:rowOff>0</xdr:rowOff>
    </xdr:from>
    <xdr:ext cx="219075" cy="142875"/>
    <xdr:pic>
      <xdr:nvPicPr>
        <xdr:cNvPr id="323" name="Picture 322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49</xdr:row>
      <xdr:rowOff>0</xdr:rowOff>
    </xdr:from>
    <xdr:ext cx="219075" cy="133350"/>
    <xdr:pic>
      <xdr:nvPicPr>
        <xdr:cNvPr id="324" name="Picture 32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50</xdr:row>
      <xdr:rowOff>0</xdr:rowOff>
    </xdr:from>
    <xdr:ext cx="219075" cy="142875"/>
    <xdr:pic>
      <xdr:nvPicPr>
        <xdr:cNvPr id="325" name="Picture 324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50</xdr:row>
      <xdr:rowOff>0</xdr:rowOff>
    </xdr:from>
    <xdr:ext cx="219075" cy="133350"/>
    <xdr:pic>
      <xdr:nvPicPr>
        <xdr:cNvPr id="326" name="Picture 32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19075" cy="142875"/>
    <xdr:pic>
      <xdr:nvPicPr>
        <xdr:cNvPr id="327" name="Picture 326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51</xdr:row>
      <xdr:rowOff>0</xdr:rowOff>
    </xdr:from>
    <xdr:ext cx="219075" cy="133350"/>
    <xdr:pic>
      <xdr:nvPicPr>
        <xdr:cNvPr id="328" name="Picture 32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219075" cy="142875"/>
    <xdr:pic>
      <xdr:nvPicPr>
        <xdr:cNvPr id="329" name="Picture 32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52</xdr:row>
      <xdr:rowOff>0</xdr:rowOff>
    </xdr:from>
    <xdr:ext cx="219075" cy="133350"/>
    <xdr:pic>
      <xdr:nvPicPr>
        <xdr:cNvPr id="330" name="Picture 32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19075" cy="142875"/>
    <xdr:pic>
      <xdr:nvPicPr>
        <xdr:cNvPr id="331" name="Picture 330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53</xdr:row>
      <xdr:rowOff>0</xdr:rowOff>
    </xdr:from>
    <xdr:ext cx="219075" cy="133350"/>
    <xdr:pic>
      <xdr:nvPicPr>
        <xdr:cNvPr id="332" name="Picture 33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19075" cy="142875"/>
    <xdr:pic>
      <xdr:nvPicPr>
        <xdr:cNvPr id="333" name="Picture 332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54</xdr:row>
      <xdr:rowOff>0</xdr:rowOff>
    </xdr:from>
    <xdr:ext cx="219075" cy="133350"/>
    <xdr:pic>
      <xdr:nvPicPr>
        <xdr:cNvPr id="334" name="Picture 333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55</xdr:row>
      <xdr:rowOff>0</xdr:rowOff>
    </xdr:from>
    <xdr:ext cx="219075" cy="142875"/>
    <xdr:pic>
      <xdr:nvPicPr>
        <xdr:cNvPr id="335" name="Picture 334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55</xdr:row>
      <xdr:rowOff>0</xdr:rowOff>
    </xdr:from>
    <xdr:ext cx="219075" cy="133350"/>
    <xdr:pic>
      <xdr:nvPicPr>
        <xdr:cNvPr id="336" name="Picture 33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219075" cy="142875"/>
    <xdr:pic>
      <xdr:nvPicPr>
        <xdr:cNvPr id="337" name="Picture 336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56</xdr:row>
      <xdr:rowOff>0</xdr:rowOff>
    </xdr:from>
    <xdr:ext cx="219075" cy="133350"/>
    <xdr:pic>
      <xdr:nvPicPr>
        <xdr:cNvPr id="338" name="Picture 337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19075" cy="142875"/>
    <xdr:pic>
      <xdr:nvPicPr>
        <xdr:cNvPr id="339" name="Picture 338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57</xdr:row>
      <xdr:rowOff>0</xdr:rowOff>
    </xdr:from>
    <xdr:ext cx="219075" cy="133350"/>
    <xdr:pic>
      <xdr:nvPicPr>
        <xdr:cNvPr id="340" name="Picture 339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58</xdr:row>
      <xdr:rowOff>0</xdr:rowOff>
    </xdr:from>
    <xdr:ext cx="219075" cy="142875"/>
    <xdr:pic>
      <xdr:nvPicPr>
        <xdr:cNvPr id="341" name="Picture 34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58</xdr:row>
      <xdr:rowOff>0</xdr:rowOff>
    </xdr:from>
    <xdr:ext cx="219075" cy="133350"/>
    <xdr:pic>
      <xdr:nvPicPr>
        <xdr:cNvPr id="342" name="Picture 34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76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59</xdr:row>
      <xdr:rowOff>0</xdr:rowOff>
    </xdr:from>
    <xdr:ext cx="219075" cy="142875"/>
    <xdr:pic>
      <xdr:nvPicPr>
        <xdr:cNvPr id="343" name="Picture 342" descr="France">
          <a:hlinkClick xmlns:r="http://schemas.openxmlformats.org/officeDocument/2006/relationships" r:id="rId14" tooltip="France"/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5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345" name="Picture 34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46" name="Picture 3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47" name="Picture 3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48" name="Picture 3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349" name="Picture 348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50" name="Picture 34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51" name="Picture 350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352" name="Picture 3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353" name="Picture 3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54" name="Picture 3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55" name="Picture 35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56" name="Picture 3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357" name="Picture 3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58" name="Picture 3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59" name="Picture 3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14300"/>
    <xdr:pic>
      <xdr:nvPicPr>
        <xdr:cNvPr id="360" name="Picture 35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14300"/>
    <xdr:pic>
      <xdr:nvPicPr>
        <xdr:cNvPr id="361" name="Picture 36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362" name="Picture 36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363" name="Picture 36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364" name="Picture 36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365" name="Picture 3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66" name="Picture 3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67" name="Picture 3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68" name="Picture 36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69" name="Picture 36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370" name="Picture 369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371" name="Picture 37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372" name="Picture 371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373" name="Picture 3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374" name="Picture 3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75" name="Picture 3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376" name="Picture 37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377" name="Picture 3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78" name="Picture 3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79" name="Picture 3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80" name="Picture 3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14300"/>
    <xdr:pic>
      <xdr:nvPicPr>
        <xdr:cNvPr id="381" name="Picture 38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14300"/>
    <xdr:pic>
      <xdr:nvPicPr>
        <xdr:cNvPr id="382" name="Picture 38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383" name="Picture 3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384" name="Picture 38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385" name="Picture 38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386" name="Picture 38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387" name="Picture 3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388" name="Picture 3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89" name="Picture 3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390" name="Picture 38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391" name="Picture 39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392" name="Picture 39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393" name="Picture 3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394" name="Picture 3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395" name="Picture 39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396" name="Picture 39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397" name="Picture 39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398" name="Picture 39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399" name="Picture 39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400" name="Picture 3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401" name="Picture 40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02" name="Picture 40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03" name="Picture 4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04" name="Picture 4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405" name="Picture 40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406" name="Picture 405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07" name="Picture 406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08" name="Picture 4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409" name="Picture 40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10" name="Picture 4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11" name="Picture 41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412" name="Picture 4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413" name="Picture 4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14" name="Picture 41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15" name="Picture 4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416" name="Picture 41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417" name="Picture 416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418" name="Picture 41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419" name="Picture 41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420" name="Picture 4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33350"/>
    <xdr:pic>
      <xdr:nvPicPr>
        <xdr:cNvPr id="421" name="Picture 4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422" name="Picture 4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23" name="Picture 42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24" name="Picture 4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25" name="Picture 4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26" name="Picture 4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427" name="Picture 4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28" name="Picture 4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29" name="Picture 4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430" name="Picture 42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431" name="Picture 43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432" name="Picture 4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33" name="Picture 43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34" name="Picture 4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35" name="Picture 43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436" name="Picture 43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37" name="Picture 4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38" name="Picture 4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39" name="Picture 43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440" name="Picture 4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41" name="Picture 4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442" name="Picture 4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443" name="Picture 4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444" name="Picture 44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445" name="Picture 44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446" name="Picture 44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447" name="Picture 44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448" name="Picture 44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449" name="Picture 44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450" name="Picture 4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51" name="Picture 4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452" name="Picture 45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453" name="Picture 45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454" name="Picture 4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455" name="Picture 4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456" name="Picture 4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457" name="Picture 456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458" name="Picture 45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59" name="Picture 45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60" name="Picture 45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461" name="Picture 46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462" name="Picture 461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463" name="Picture 462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464" name="Picture 46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</xdr:row>
      <xdr:rowOff>0</xdr:rowOff>
    </xdr:from>
    <xdr:ext cx="219075" cy="142875"/>
    <xdr:pic>
      <xdr:nvPicPr>
        <xdr:cNvPr id="465" name="Picture 4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466" name="Picture 46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467" name="Picture 4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468" name="Picture 46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469" name="Picture 4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470" name="Picture 4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71" name="Picture 4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72" name="Picture 4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14300"/>
    <xdr:pic>
      <xdr:nvPicPr>
        <xdr:cNvPr id="473" name="Picture 47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14300"/>
    <xdr:pic>
      <xdr:nvPicPr>
        <xdr:cNvPr id="474" name="Picture 47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33350"/>
    <xdr:pic>
      <xdr:nvPicPr>
        <xdr:cNvPr id="475" name="Picture 47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476" name="Picture 47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477" name="Picture 47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478" name="Picture 47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479" name="Picture 4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80" name="Picture 47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81" name="Picture 4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82" name="Picture 4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83" name="Picture 4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484" name="Picture 4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85" name="Picture 4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486" name="Picture 4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14300"/>
    <xdr:pic>
      <xdr:nvPicPr>
        <xdr:cNvPr id="487" name="Picture 486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14300"/>
    <xdr:pic>
      <xdr:nvPicPr>
        <xdr:cNvPr id="488" name="Picture 487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489" name="Picture 48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490" name="Picture 48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491" name="Picture 49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492" name="Picture 4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493" name="Picture 4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494" name="Picture 49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95" name="Picture 49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496" name="Picture 4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497" name="Picture 4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498" name="Picture 4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499" name="Picture 49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00" name="Picture 4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01" name="Picture 50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02" name="Picture 50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03" name="Picture 50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04" name="Picture 50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05" name="Picture 50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06" name="Picture 5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07" name="Picture 5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08" name="Picture 5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09" name="Picture 5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10" name="Picture 5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11" name="Picture 5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12" name="Picture 5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13" name="Picture 5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514" name="Picture 5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15" name="Picture 5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16" name="Picture 5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17" name="Picture 5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18" name="Picture 5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19" name="Picture 5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20" name="Picture 5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21" name="Picture 5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22" name="Picture 5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23" name="Picture 5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24" name="Picture 5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25" name="Picture 5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26" name="Picture 5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</xdr:row>
      <xdr:rowOff>0</xdr:rowOff>
    </xdr:from>
    <xdr:ext cx="219075" cy="142875"/>
    <xdr:pic>
      <xdr:nvPicPr>
        <xdr:cNvPr id="527" name="Picture 5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</xdr:row>
      <xdr:rowOff>0</xdr:rowOff>
    </xdr:from>
    <xdr:ext cx="219075" cy="142875"/>
    <xdr:pic>
      <xdr:nvPicPr>
        <xdr:cNvPr id="528" name="Picture 5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529" name="Picture 5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8</xdr:row>
      <xdr:rowOff>0</xdr:rowOff>
    </xdr:from>
    <xdr:ext cx="219075" cy="142875"/>
    <xdr:pic>
      <xdr:nvPicPr>
        <xdr:cNvPr id="530" name="Picture 5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219075" cy="142875"/>
    <xdr:pic>
      <xdr:nvPicPr>
        <xdr:cNvPr id="531" name="Picture 5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32" name="Picture 5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33" name="Picture 5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34" name="Picture 5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14300"/>
    <xdr:pic>
      <xdr:nvPicPr>
        <xdr:cNvPr id="535" name="Picture 53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14300"/>
    <xdr:pic>
      <xdr:nvPicPr>
        <xdr:cNvPr id="536" name="Picture 53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33350"/>
    <xdr:pic>
      <xdr:nvPicPr>
        <xdr:cNvPr id="537" name="Picture 5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33350"/>
    <xdr:pic>
      <xdr:nvPicPr>
        <xdr:cNvPr id="538" name="Picture 5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33350"/>
    <xdr:pic>
      <xdr:nvPicPr>
        <xdr:cNvPr id="539" name="Picture 5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33350"/>
    <xdr:pic>
      <xdr:nvPicPr>
        <xdr:cNvPr id="540" name="Picture 5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41" name="Picture 5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42" name="Picture 5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43" name="Picture 5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44" name="Picture 5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45" name="Picture 5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46" name="Picture 5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47" name="Picture 5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48" name="Picture 5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49" name="Picture 5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50" name="Picture 549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51" name="Picture 5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52" name="Picture 5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53" name="Picture 5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54" name="Picture 5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55" name="Picture 5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56" name="Picture 5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57" name="Picture 5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58" name="Picture 5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59" name="Picture 5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60" name="Picture 5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61" name="Picture 5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62" name="Picture 5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14300"/>
    <xdr:pic>
      <xdr:nvPicPr>
        <xdr:cNvPr id="563" name="Picture 56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14300"/>
    <xdr:pic>
      <xdr:nvPicPr>
        <xdr:cNvPr id="564" name="Picture 56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65" name="Picture 5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66" name="Picture 5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67" name="Picture 5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68" name="Picture 5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69" name="Picture 5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70" name="Picture 5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71" name="Picture 5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572" name="Picture 5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73" name="Picture 5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74" name="Picture 5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75" name="Picture 5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14300"/>
    <xdr:pic>
      <xdr:nvPicPr>
        <xdr:cNvPr id="576" name="Picture 57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577" name="Picture 5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578" name="Picture 5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79" name="Picture 5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580" name="Picture 5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581" name="Picture 5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219075" cy="142875"/>
    <xdr:pic>
      <xdr:nvPicPr>
        <xdr:cNvPr id="582" name="Picture 5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11</xdr:row>
      <xdr:rowOff>0</xdr:rowOff>
    </xdr:from>
    <xdr:ext cx="219075" cy="142875"/>
    <xdr:pic>
      <xdr:nvPicPr>
        <xdr:cNvPr id="583" name="Picture 5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84" name="Picture 5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12</xdr:row>
      <xdr:rowOff>0</xdr:rowOff>
    </xdr:from>
    <xdr:ext cx="219075" cy="142875"/>
    <xdr:pic>
      <xdr:nvPicPr>
        <xdr:cNvPr id="585" name="Picture 5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13</xdr:row>
      <xdr:rowOff>0</xdr:rowOff>
    </xdr:from>
    <xdr:ext cx="219075" cy="142875"/>
    <xdr:pic>
      <xdr:nvPicPr>
        <xdr:cNvPr id="586" name="Picture 5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87" name="Picture 5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88" name="Picture 5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589" name="Picture 5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14300"/>
    <xdr:pic>
      <xdr:nvPicPr>
        <xdr:cNvPr id="590" name="Picture 58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14300"/>
    <xdr:pic>
      <xdr:nvPicPr>
        <xdr:cNvPr id="591" name="Picture 59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33350"/>
    <xdr:pic>
      <xdr:nvPicPr>
        <xdr:cNvPr id="592" name="Picture 5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33350"/>
    <xdr:pic>
      <xdr:nvPicPr>
        <xdr:cNvPr id="593" name="Picture 5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33350"/>
    <xdr:pic>
      <xdr:nvPicPr>
        <xdr:cNvPr id="594" name="Picture 5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33350"/>
    <xdr:pic>
      <xdr:nvPicPr>
        <xdr:cNvPr id="595" name="Picture 5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596" name="Picture 5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597" name="Picture 5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98" name="Picture 5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599" name="Picture 5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0" name="Picture 5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01" name="Picture 6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02" name="Picture 6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03" name="Picture 6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604" name="Picture 60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605" name="Picture 60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606" name="Picture 6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07" name="Picture 6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8" name="Picture 6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09" name="Picture 6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10" name="Picture 6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11" name="Picture 6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12" name="Picture 6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13" name="Picture 6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14300"/>
    <xdr:pic>
      <xdr:nvPicPr>
        <xdr:cNvPr id="614" name="Picture 6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15" name="Picture 6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16" name="Picture 6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17" name="Picture 6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18" name="Picture 6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19" name="Picture 6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20" name="Picture 61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21" name="Picture 62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22" name="Picture 6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23" name="Picture 62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24" name="Picture 623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25" name="Picture 624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26" name="Picture 625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219075" cy="142875"/>
    <xdr:pic>
      <xdr:nvPicPr>
        <xdr:cNvPr id="627" name="Picture 6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219075" cy="142875"/>
    <xdr:pic>
      <xdr:nvPicPr>
        <xdr:cNvPr id="628" name="Picture 62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29" name="Picture 62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219075" cy="142875"/>
    <xdr:pic>
      <xdr:nvPicPr>
        <xdr:cNvPr id="630" name="Picture 62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17</xdr:row>
      <xdr:rowOff>0</xdr:rowOff>
    </xdr:from>
    <xdr:ext cx="219075" cy="142875"/>
    <xdr:pic>
      <xdr:nvPicPr>
        <xdr:cNvPr id="631" name="Picture 63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32" name="Picture 63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33" name="Picture 6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34" name="Picture 6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14300"/>
    <xdr:pic>
      <xdr:nvPicPr>
        <xdr:cNvPr id="635" name="Picture 634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14300"/>
    <xdr:pic>
      <xdr:nvPicPr>
        <xdr:cNvPr id="636" name="Picture 635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33350"/>
    <xdr:pic>
      <xdr:nvPicPr>
        <xdr:cNvPr id="637" name="Picture 6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33350"/>
    <xdr:pic>
      <xdr:nvPicPr>
        <xdr:cNvPr id="638" name="Picture 637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33350"/>
    <xdr:pic>
      <xdr:nvPicPr>
        <xdr:cNvPr id="639" name="Picture 63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33350"/>
    <xdr:pic>
      <xdr:nvPicPr>
        <xdr:cNvPr id="640" name="Picture 63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41" name="Picture 64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42" name="Picture 6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43" name="Picture 6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44" name="Picture 64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45" name="Picture 64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46" name="Picture 6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47" name="Picture 6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48" name="Picture 6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649" name="Picture 6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650" name="Picture 649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51" name="Picture 65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52" name="Picture 65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53" name="Picture 6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54" name="Picture 65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55" name="Picture 6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56" name="Picture 6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57" name="Picture 65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58" name="Picture 65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59" name="Picture 6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60" name="Picture 6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61" name="Picture 6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662" name="Picture 66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663" name="Picture 662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664" name="Picture 66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65" name="Picture 66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66" name="Picture 6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67" name="Picture 66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68" name="Picture 6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69" name="Picture 6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70" name="Picture 6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71" name="Picture 6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672" name="Picture 6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673" name="Picture 67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674" name="Picture 67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75" name="Picture 6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676" name="Picture 675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677" name="Picture 67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678" name="Picture 67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79" name="Picture 67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680" name="Picture 67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681" name="Picture 68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18</xdr:row>
      <xdr:rowOff>0</xdr:rowOff>
    </xdr:from>
    <xdr:ext cx="219075" cy="142875"/>
    <xdr:pic>
      <xdr:nvPicPr>
        <xdr:cNvPr id="682" name="Picture 68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683" name="Picture 68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84" name="Picture 68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685" name="Picture 6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686" name="Picture 68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87" name="Picture 68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88" name="Picture 68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689" name="Picture 6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14300"/>
    <xdr:pic>
      <xdr:nvPicPr>
        <xdr:cNvPr id="690" name="Picture 689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14300"/>
    <xdr:pic>
      <xdr:nvPicPr>
        <xdr:cNvPr id="691" name="Picture 690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33350"/>
    <xdr:pic>
      <xdr:nvPicPr>
        <xdr:cNvPr id="692" name="Picture 69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693" name="Picture 69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694" name="Picture 69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695" name="Picture 694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696" name="Picture 69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697" name="Picture 69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98" name="Picture 69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699" name="Picture 69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0" name="Picture 69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01" name="Picture 7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02" name="Picture 70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03" name="Picture 70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14300"/>
    <xdr:pic>
      <xdr:nvPicPr>
        <xdr:cNvPr id="704" name="Picture 70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14300"/>
    <xdr:pic>
      <xdr:nvPicPr>
        <xdr:cNvPr id="705" name="Picture 70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06" name="Picture 70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07" name="Picture 70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8" name="Picture 70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09" name="Picture 70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10" name="Picture 70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11" name="Picture 71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12" name="Picture 7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13" name="Picture 71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14" name="Picture 713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15" name="Picture 71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16" name="Picture 71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17" name="Picture 71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18" name="Picture 71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19" name="Picture 7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19</xdr:row>
      <xdr:rowOff>0</xdr:rowOff>
    </xdr:from>
    <xdr:ext cx="219075" cy="142875"/>
    <xdr:pic>
      <xdr:nvPicPr>
        <xdr:cNvPr id="720" name="Picture 71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219075" cy="142875"/>
    <xdr:pic>
      <xdr:nvPicPr>
        <xdr:cNvPr id="721" name="Picture 72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722" name="Picture 72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21</xdr:row>
      <xdr:rowOff>0</xdr:rowOff>
    </xdr:from>
    <xdr:ext cx="219075" cy="142875"/>
    <xdr:pic>
      <xdr:nvPicPr>
        <xdr:cNvPr id="723" name="Picture 72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22</xdr:row>
      <xdr:rowOff>0</xdr:rowOff>
    </xdr:from>
    <xdr:ext cx="219075" cy="142875"/>
    <xdr:pic>
      <xdr:nvPicPr>
        <xdr:cNvPr id="724" name="Picture 72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25" name="Picture 72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26" name="Picture 7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27" name="Picture 72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14300"/>
    <xdr:pic>
      <xdr:nvPicPr>
        <xdr:cNvPr id="728" name="Picture 727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14300"/>
    <xdr:pic>
      <xdr:nvPicPr>
        <xdr:cNvPr id="729" name="Picture 728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33350"/>
    <xdr:pic>
      <xdr:nvPicPr>
        <xdr:cNvPr id="730" name="Picture 72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33350"/>
    <xdr:pic>
      <xdr:nvPicPr>
        <xdr:cNvPr id="731" name="Picture 73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33350"/>
    <xdr:pic>
      <xdr:nvPicPr>
        <xdr:cNvPr id="732" name="Picture 73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33" name="Picture 73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34" name="Picture 73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35" name="Picture 73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36" name="Picture 73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37" name="Picture 73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38" name="Picture 73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39" name="Picture 73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40" name="Picture 73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41" name="Picture 740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42" name="Picture 7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43" name="Picture 74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44" name="Picture 74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45" name="Picture 74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46" name="Picture 74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47" name="Picture 74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48" name="Picture 74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14300"/>
    <xdr:pic>
      <xdr:nvPicPr>
        <xdr:cNvPr id="749" name="Picture 748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50" name="Picture 74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51" name="Picture 75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52" name="Picture 75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53" name="Picture 75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219075" cy="142875"/>
    <xdr:pic>
      <xdr:nvPicPr>
        <xdr:cNvPr id="754" name="Picture 75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24</xdr:row>
      <xdr:rowOff>0</xdr:rowOff>
    </xdr:from>
    <xdr:ext cx="219075" cy="142875"/>
    <xdr:pic>
      <xdr:nvPicPr>
        <xdr:cNvPr id="755" name="Picture 75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56" name="Picture 75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219075" cy="142875"/>
    <xdr:pic>
      <xdr:nvPicPr>
        <xdr:cNvPr id="757" name="Picture 75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219075" cy="142875"/>
    <xdr:pic>
      <xdr:nvPicPr>
        <xdr:cNvPr id="758" name="Picture 75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59" name="Picture 75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0" name="Picture 75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61" name="Picture 76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14300"/>
    <xdr:pic>
      <xdr:nvPicPr>
        <xdr:cNvPr id="762" name="Picture 761" descr="Hungary">
          <a:hlinkClick xmlns:r="http://schemas.openxmlformats.org/officeDocument/2006/relationships" r:id="rId23" tooltip="Hungary"/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219075" cy="142875"/>
    <xdr:pic>
      <xdr:nvPicPr>
        <xdr:cNvPr id="763" name="Picture 76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4" name="Picture 763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5" name="Picture 76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6" name="Picture 76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67" name="Picture 766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28</xdr:row>
      <xdr:rowOff>0</xdr:rowOff>
    </xdr:from>
    <xdr:ext cx="219075" cy="142875"/>
    <xdr:pic>
      <xdr:nvPicPr>
        <xdr:cNvPr id="768" name="Picture 767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29</xdr:row>
      <xdr:rowOff>0</xdr:rowOff>
    </xdr:from>
    <xdr:ext cx="219075" cy="142875"/>
    <xdr:pic>
      <xdr:nvPicPr>
        <xdr:cNvPr id="769" name="Picture 76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70" name="Picture 76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219075" cy="142875"/>
    <xdr:pic>
      <xdr:nvPicPr>
        <xdr:cNvPr id="771" name="Picture 770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62</xdr:row>
      <xdr:rowOff>0</xdr:rowOff>
    </xdr:from>
    <xdr:ext cx="219075" cy="142875"/>
    <xdr:pic>
      <xdr:nvPicPr>
        <xdr:cNvPr id="772" name="Picture 77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13C844A1-CBEE-47AB-82B8-3F3D7854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85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0</xdr:rowOff>
    </xdr:from>
    <xdr:ext cx="219075" cy="142875"/>
    <xdr:pic>
      <xdr:nvPicPr>
        <xdr:cNvPr id="773" name="Picture 772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11F79320-4857-4ED1-BC18-64E294AAC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62</xdr:row>
      <xdr:rowOff>0</xdr:rowOff>
    </xdr:from>
    <xdr:ext cx="219075" cy="142875"/>
    <xdr:pic>
      <xdr:nvPicPr>
        <xdr:cNvPr id="774" name="Picture 77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1E478E2A-2FFD-44EB-BA63-8428C4E6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63</xdr:row>
      <xdr:rowOff>0</xdr:rowOff>
    </xdr:from>
    <xdr:ext cx="219075" cy="142875"/>
    <xdr:pic>
      <xdr:nvPicPr>
        <xdr:cNvPr id="775" name="Picture 77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4701BB0F-EA0D-4CE5-B79C-DDE20DA7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63</xdr:row>
      <xdr:rowOff>0</xdr:rowOff>
    </xdr:from>
    <xdr:ext cx="219075" cy="133350"/>
    <xdr:pic>
      <xdr:nvPicPr>
        <xdr:cNvPr id="778" name="Picture 77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6C97776E-420C-424C-89D4-5170F670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00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64</xdr:row>
      <xdr:rowOff>0</xdr:rowOff>
    </xdr:from>
    <xdr:to>
      <xdr:col>1</xdr:col>
      <xdr:colOff>219075</xdr:colOff>
      <xdr:row>64</xdr:row>
      <xdr:rowOff>133350</xdr:rowOff>
    </xdr:to>
    <xdr:pic>
      <xdr:nvPicPr>
        <xdr:cNvPr id="779" name="Picture 778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D1536605-09FC-4F3E-A7E6-1708E082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219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219075</xdr:colOff>
      <xdr:row>64</xdr:row>
      <xdr:rowOff>133350</xdr:rowOff>
    </xdr:to>
    <xdr:pic>
      <xdr:nvPicPr>
        <xdr:cNvPr id="780" name="Picture 77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95E5893C-AF16-4455-95D5-1575EA54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19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65</xdr:row>
      <xdr:rowOff>0</xdr:rowOff>
    </xdr:from>
    <xdr:ext cx="219075" cy="142875"/>
    <xdr:pic>
      <xdr:nvPicPr>
        <xdr:cNvPr id="42" name="Picture 4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F0193089-4EE7-4E90-90F4-F3E16E689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60" name="Picture 5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F27CBF07-426B-4EFF-9AD2-24A3927E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219075" cy="142875"/>
    <xdr:pic>
      <xdr:nvPicPr>
        <xdr:cNvPr id="78" name="Picture 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E14434C-20B7-4343-842C-1AB1625B6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28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219075" cy="142875"/>
    <xdr:pic>
      <xdr:nvPicPr>
        <xdr:cNvPr id="126" name="Picture 12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5B7611D5-BA88-4409-9A4B-C2432097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219075" cy="133350"/>
    <xdr:pic>
      <xdr:nvPicPr>
        <xdr:cNvPr id="232" name="Picture 231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50E3DC26-2003-4F9C-8B8D-9FBAF37B3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257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24" name="Picture 22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0EE25E95-4638-4759-B4F1-E4105431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26" name="Picture 22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D7D2C47E-94C0-4928-984D-C24884EA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28" name="Picture 22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3315A64A-16E8-46AD-891C-E458BCD52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0" name="Picture 22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60F7904A-7F76-4AFE-A638-658D4043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34" name="Picture 233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F1D2C28A-2FA7-4161-9F86-2F7620E6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6" name="Picture 235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C0003C42-0A1B-4531-B7A2-A6C720AC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38" name="Picture 237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9FB6011B-FBB6-4B3A-A394-16595CB9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0" name="Picture 23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1F35F7A3-2B46-4A19-A052-42462B96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14300"/>
    <xdr:pic>
      <xdr:nvPicPr>
        <xdr:cNvPr id="242" name="Picture 241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90C755EE-A77C-47FA-8D16-08EBF7BC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4" name="Picture 243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F1640CB9-4B19-4248-9E53-B37EF6B1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6" name="Picture 245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660C2325-6CC2-47C9-BF8C-C0319FE5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48" name="Picture 247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72711429-9EBD-4F0D-8852-04B805C61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50" name="Picture 24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14F98704-C2E8-4D2D-8CC7-13D5E2D1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42875"/>
    <xdr:pic>
      <xdr:nvPicPr>
        <xdr:cNvPr id="252" name="Picture 251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F77F5B46-CFFD-4984-9729-80A2AD17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14300"/>
    <xdr:pic>
      <xdr:nvPicPr>
        <xdr:cNvPr id="254" name="Picture 253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143D6D41-77E0-44A4-895A-BDC3801F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67</xdr:row>
      <xdr:rowOff>0</xdr:rowOff>
    </xdr:from>
    <xdr:ext cx="219075" cy="133350"/>
    <xdr:pic>
      <xdr:nvPicPr>
        <xdr:cNvPr id="255" name="Picture 254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8644633F-DE36-483F-BF76-014539612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10394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33350"/>
    <xdr:pic>
      <xdr:nvPicPr>
        <xdr:cNvPr id="256" name="Picture 255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67A853FE-E004-4F9E-BDB5-B2FC3303D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57" name="Picture 25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DFC5BB76-9CE7-4492-BD4B-964289960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33350"/>
    <xdr:pic>
      <xdr:nvPicPr>
        <xdr:cNvPr id="258" name="Picture 257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C780ADB3-900C-45E5-9F86-919D27F2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59" name="Picture 258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F85B01F5-A21C-42EB-B7B8-D44436D3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33350"/>
    <xdr:pic>
      <xdr:nvPicPr>
        <xdr:cNvPr id="260" name="Picture 259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1E7D6415-742B-4F54-B6E9-8A8858B4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1" name="Picture 260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8AA5C622-080E-4AC8-88C4-DB863AAA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2" name="Picture 261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EBA99955-F021-40E5-964B-9893E192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3" name="Picture 262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0B043FAB-E3A5-4034-A35D-02686078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14300"/>
    <xdr:pic>
      <xdr:nvPicPr>
        <xdr:cNvPr id="265" name="Picture 26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F9755D18-B046-43F5-AD70-F4CB971DB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7" name="Picture 266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516E1B2F-777E-48DA-BF91-73ABE69B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8" name="Picture 267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CA7C039A-130F-4E25-BE06-41D150DF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69" name="Picture 268" descr="Italy">
          <a:hlinkClick xmlns:r="http://schemas.openxmlformats.org/officeDocument/2006/relationships" r:id="rId11" tooltip="Italy"/>
          <a:extLst>
            <a:ext uri="{FF2B5EF4-FFF2-40B4-BE49-F238E27FC236}">
              <a16:creationId xmlns:a16="http://schemas.microsoft.com/office/drawing/2014/main" id="{CFF1FE7B-4229-4FE7-977B-25DF49ED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70" name="Picture 269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7AC134AE-BA6A-47F4-BB3A-81E4F310F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42875"/>
    <xdr:pic>
      <xdr:nvPicPr>
        <xdr:cNvPr id="282" name="Picture 281" descr="Spain">
          <a:hlinkClick xmlns:r="http://schemas.openxmlformats.org/officeDocument/2006/relationships" r:id="rId12" tooltip="Spain"/>
          <a:extLst>
            <a:ext uri="{FF2B5EF4-FFF2-40B4-BE49-F238E27FC236}">
              <a16:creationId xmlns:a16="http://schemas.microsoft.com/office/drawing/2014/main" id="{A3773462-2D99-4A10-B3A8-553830470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14300"/>
    <xdr:pic>
      <xdr:nvPicPr>
        <xdr:cNvPr id="285" name="Picture 284" descr="Socialist Federal Republic of Yugoslavia">
          <a:hlinkClick xmlns:r="http://schemas.openxmlformats.org/officeDocument/2006/relationships" r:id="rId16" tooltip="Socialist Federal Republic of Yugoslavia"/>
          <a:extLst>
            <a:ext uri="{FF2B5EF4-FFF2-40B4-BE49-F238E27FC236}">
              <a16:creationId xmlns:a16="http://schemas.microsoft.com/office/drawing/2014/main" id="{C0EE774C-B18E-4F39-8BBB-33177A58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68</xdr:row>
      <xdr:rowOff>0</xdr:rowOff>
    </xdr:from>
    <xdr:ext cx="219075" cy="133350"/>
    <xdr:pic>
      <xdr:nvPicPr>
        <xdr:cNvPr id="299" name="Picture 298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6D6121BB-1457-416A-A576-24807EDD8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125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68</xdr:row>
      <xdr:rowOff>0</xdr:rowOff>
    </xdr:from>
    <xdr:ext cx="219075" cy="133350"/>
    <xdr:pic>
      <xdr:nvPicPr>
        <xdr:cNvPr id="776" name="Picture 775" descr="Germany">
          <a:hlinkClick xmlns:r="http://schemas.openxmlformats.org/officeDocument/2006/relationships" r:id="rId26" tooltip="Germany"/>
          <a:extLst>
            <a:ext uri="{FF2B5EF4-FFF2-40B4-BE49-F238E27FC236}">
              <a16:creationId xmlns:a16="http://schemas.microsoft.com/office/drawing/2014/main" id="{3B79BFA2-0386-404A-A619-F2EC6457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23063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67</xdr:row>
      <xdr:rowOff>0</xdr:rowOff>
    </xdr:from>
    <xdr:ext cx="219075" cy="133350"/>
    <xdr:pic>
      <xdr:nvPicPr>
        <xdr:cNvPr id="777" name="Picture 776" descr="England">
          <a:hlinkClick xmlns:r="http://schemas.openxmlformats.org/officeDocument/2006/relationships" r:id="rId2" tooltip="England"/>
          <a:extLst>
            <a:ext uri="{FF2B5EF4-FFF2-40B4-BE49-F238E27FC236}">
              <a16:creationId xmlns:a16="http://schemas.microsoft.com/office/drawing/2014/main" id="{C38BD927-91BB-4819-969E-1B6682F3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212532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219075</xdr:colOff>
      <xdr:row>1</xdr:row>
      <xdr:rowOff>142875</xdr:rowOff>
    </xdr:to>
    <xdr:pic>
      <xdr:nvPicPr>
        <xdr:cNvPr id="2" name="Picture 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219075</xdr:colOff>
      <xdr:row>1</xdr:row>
      <xdr:rowOff>133350</xdr:rowOff>
    </xdr:to>
    <xdr:pic>
      <xdr:nvPicPr>
        <xdr:cNvPr id="3" name="Picture 2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219075</xdr:colOff>
      <xdr:row>1</xdr:row>
      <xdr:rowOff>133350</xdr:rowOff>
    </xdr:to>
    <xdr:pic>
      <xdr:nvPicPr>
        <xdr:cNvPr id="4" name="Picture 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5" name="Picture 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133350</xdr:rowOff>
    </xdr:to>
    <xdr:pic>
      <xdr:nvPicPr>
        <xdr:cNvPr id="6" name="Picture 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2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142875</xdr:rowOff>
    </xdr:to>
    <xdr:pic>
      <xdr:nvPicPr>
        <xdr:cNvPr id="7" name="Picture 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52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2</xdr:row>
      <xdr:rowOff>142875</xdr:rowOff>
    </xdr:to>
    <xdr:pic>
      <xdr:nvPicPr>
        <xdr:cNvPr id="8" name="Picture 7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219075</xdr:colOff>
      <xdr:row>2</xdr:row>
      <xdr:rowOff>142875</xdr:rowOff>
    </xdr:to>
    <xdr:pic>
      <xdr:nvPicPr>
        <xdr:cNvPr id="9" name="Picture 8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219075</xdr:colOff>
      <xdr:row>2</xdr:row>
      <xdr:rowOff>133350</xdr:rowOff>
    </xdr:to>
    <xdr:pic>
      <xdr:nvPicPr>
        <xdr:cNvPr id="10" name="Picture 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0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219075</xdr:colOff>
      <xdr:row>3</xdr:row>
      <xdr:rowOff>133350</xdr:rowOff>
    </xdr:to>
    <xdr:pic>
      <xdr:nvPicPr>
        <xdr:cNvPr id="11" name="Picture 1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219075</xdr:colOff>
      <xdr:row>3</xdr:row>
      <xdr:rowOff>142875</xdr:rowOff>
    </xdr:to>
    <xdr:pic>
      <xdr:nvPicPr>
        <xdr:cNvPr id="12" name="Picture 11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219075</xdr:colOff>
      <xdr:row>3</xdr:row>
      <xdr:rowOff>142875</xdr:rowOff>
    </xdr:to>
    <xdr:pic>
      <xdr:nvPicPr>
        <xdr:cNvPr id="13" name="Picture 12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7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219075</xdr:colOff>
      <xdr:row>4</xdr:row>
      <xdr:rowOff>142875</xdr:rowOff>
    </xdr:to>
    <xdr:pic>
      <xdr:nvPicPr>
        <xdr:cNvPr id="14" name="Picture 13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4</xdr:row>
      <xdr:rowOff>114300</xdr:rowOff>
    </xdr:to>
    <xdr:pic>
      <xdr:nvPicPr>
        <xdr:cNvPr id="15" name="Picture 14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4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142875</xdr:rowOff>
    </xdr:to>
    <xdr:pic>
      <xdr:nvPicPr>
        <xdr:cNvPr id="16" name="Picture 15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4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133350</xdr:rowOff>
    </xdr:to>
    <xdr:pic>
      <xdr:nvPicPr>
        <xdr:cNvPr id="17" name="Picture 1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5</xdr:row>
      <xdr:rowOff>133350</xdr:rowOff>
    </xdr:to>
    <xdr:pic>
      <xdr:nvPicPr>
        <xdr:cNvPr id="18" name="Picture 17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133350</xdr:rowOff>
    </xdr:to>
    <xdr:pic>
      <xdr:nvPicPr>
        <xdr:cNvPr id="19" name="Picture 18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61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219075</xdr:colOff>
      <xdr:row>6</xdr:row>
      <xdr:rowOff>133350</xdr:rowOff>
    </xdr:to>
    <xdr:pic>
      <xdr:nvPicPr>
        <xdr:cNvPr id="20" name="Picture 19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85725</xdr:colOff>
      <xdr:row>6</xdr:row>
      <xdr:rowOff>133350</xdr:rowOff>
    </xdr:to>
    <xdr:pic>
      <xdr:nvPicPr>
        <xdr:cNvPr id="21" name="Picture 20" descr="dagger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815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6</xdr:row>
      <xdr:rowOff>133350</xdr:rowOff>
    </xdr:to>
    <xdr:pic>
      <xdr:nvPicPr>
        <xdr:cNvPr id="22" name="Picture 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6</xdr:row>
      <xdr:rowOff>133350</xdr:rowOff>
    </xdr:to>
    <xdr:pic>
      <xdr:nvPicPr>
        <xdr:cNvPr id="23" name="Picture 2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38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219075</xdr:colOff>
      <xdr:row>7</xdr:row>
      <xdr:rowOff>133350</xdr:rowOff>
    </xdr:to>
    <xdr:pic>
      <xdr:nvPicPr>
        <xdr:cNvPr id="24" name="Picture 23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133350</xdr:rowOff>
    </xdr:to>
    <xdr:pic>
      <xdr:nvPicPr>
        <xdr:cNvPr id="25" name="Picture 24" descr="dagger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53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7</xdr:row>
      <xdr:rowOff>133350</xdr:rowOff>
    </xdr:to>
    <xdr:pic>
      <xdr:nvPicPr>
        <xdr:cNvPr id="26" name="Picture 25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7</xdr:row>
      <xdr:rowOff>133350</xdr:rowOff>
    </xdr:to>
    <xdr:pic>
      <xdr:nvPicPr>
        <xdr:cNvPr id="27" name="Picture 26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53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219075</xdr:colOff>
      <xdr:row>8</xdr:row>
      <xdr:rowOff>142875</xdr:rowOff>
    </xdr:to>
    <xdr:pic>
      <xdr:nvPicPr>
        <xdr:cNvPr id="28" name="Picture 2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8</xdr:row>
      <xdr:rowOff>133350</xdr:rowOff>
    </xdr:to>
    <xdr:pic>
      <xdr:nvPicPr>
        <xdr:cNvPr id="29" name="Picture 28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8</xdr:row>
      <xdr:rowOff>142875</xdr:rowOff>
    </xdr:to>
    <xdr:pic>
      <xdr:nvPicPr>
        <xdr:cNvPr id="30" name="Picture 29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90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142875</xdr:rowOff>
    </xdr:to>
    <xdr:pic>
      <xdr:nvPicPr>
        <xdr:cNvPr id="31" name="Picture 30" descr="https://upload.wikimedia.org/wikipedia/commons/thumb/c/cb/Flag_of_the_Czech_Republic.svg/23px-Flag_of_the_Czech_Republic.svg.pn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9</xdr:row>
      <xdr:rowOff>142875</xdr:rowOff>
    </xdr:to>
    <xdr:pic>
      <xdr:nvPicPr>
        <xdr:cNvPr id="32" name="Picture 31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7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152400</xdr:colOff>
      <xdr:row>9</xdr:row>
      <xdr:rowOff>152400</xdr:rowOff>
    </xdr:to>
    <xdr:pic>
      <xdr:nvPicPr>
        <xdr:cNvPr id="33" name="Picture 32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647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133350</xdr:rowOff>
    </xdr:to>
    <xdr:pic>
      <xdr:nvPicPr>
        <xdr:cNvPr id="34" name="Picture 3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4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10</xdr:row>
      <xdr:rowOff>133350</xdr:rowOff>
    </xdr:to>
    <xdr:pic>
      <xdr:nvPicPr>
        <xdr:cNvPr id="35" name="Picture 34" descr="https://upload.wikimedia.org/wikipedia/commons/thumb/4/41/Flag_of_Poland_%281928%E2%80%931980%29.svg/23px-Flag_of_Poland_%281928%E2%80%931980%29.svg.pn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4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10</xdr:row>
      <xdr:rowOff>142875</xdr:rowOff>
    </xdr:to>
    <xdr:pic>
      <xdr:nvPicPr>
        <xdr:cNvPr id="36" name="Picture 35" descr="Austria">
          <a:hlinkClick xmlns:r="http://schemas.openxmlformats.org/officeDocument/2006/relationships" r:id="rId21" tooltip="Austria"/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04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219075</xdr:colOff>
      <xdr:row>11</xdr:row>
      <xdr:rowOff>133350</xdr:rowOff>
    </xdr:to>
    <xdr:pic>
      <xdr:nvPicPr>
        <xdr:cNvPr id="37" name="Picture 3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11</xdr:row>
      <xdr:rowOff>142875</xdr:rowOff>
    </xdr:to>
    <xdr:pic>
      <xdr:nvPicPr>
        <xdr:cNvPr id="38" name="Picture 37" descr="https://upload.wikimedia.org/wikipedia/commons/thumb/3/33/Flag_of_Spain_%281945%E2%80%931977%29.svg/23px-Flag_of_Spain_%281945%E2%80%931977%29.svg.png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2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11</xdr:row>
      <xdr:rowOff>123825</xdr:rowOff>
    </xdr:to>
    <xdr:pic>
      <xdr:nvPicPr>
        <xdr:cNvPr id="39" name="Picture 38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620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133350</xdr:rowOff>
    </xdr:to>
    <xdr:pic>
      <xdr:nvPicPr>
        <xdr:cNvPr id="40" name="Picture 39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8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12</xdr:row>
      <xdr:rowOff>114300</xdr:rowOff>
    </xdr:to>
    <xdr:pic>
      <xdr:nvPicPr>
        <xdr:cNvPr id="41" name="Picture 40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82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12</xdr:row>
      <xdr:rowOff>142875</xdr:rowOff>
    </xdr:to>
    <xdr:pic>
      <xdr:nvPicPr>
        <xdr:cNvPr id="42" name="Picture 41" descr="Spain">
          <a:hlinkClick xmlns:r="http://schemas.openxmlformats.org/officeDocument/2006/relationships" r:id="rId26" tooltip="Spain"/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38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219075</xdr:colOff>
      <xdr:row>13</xdr:row>
      <xdr:rowOff>142875</xdr:rowOff>
    </xdr:to>
    <xdr:pic>
      <xdr:nvPicPr>
        <xdr:cNvPr id="43" name="Picture 42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4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219075</xdr:colOff>
      <xdr:row>13</xdr:row>
      <xdr:rowOff>133350</xdr:rowOff>
    </xdr:to>
    <xdr:pic>
      <xdr:nvPicPr>
        <xdr:cNvPr id="44" name="Picture 4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4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219075</xdr:colOff>
      <xdr:row>13</xdr:row>
      <xdr:rowOff>123825</xdr:rowOff>
    </xdr:to>
    <xdr:pic>
      <xdr:nvPicPr>
        <xdr:cNvPr id="45" name="Picture 44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144000"/>
          <a:ext cx="2190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219075</xdr:colOff>
      <xdr:row>14</xdr:row>
      <xdr:rowOff>133350</xdr:rowOff>
    </xdr:to>
    <xdr:pic>
      <xdr:nvPicPr>
        <xdr:cNvPr id="46" name="Picture 45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9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219075</xdr:colOff>
      <xdr:row>14</xdr:row>
      <xdr:rowOff>142875</xdr:rowOff>
    </xdr:to>
    <xdr:pic>
      <xdr:nvPicPr>
        <xdr:cNvPr id="47" name="Picture 46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219075</xdr:colOff>
      <xdr:row>14</xdr:row>
      <xdr:rowOff>142875</xdr:rowOff>
    </xdr:to>
    <xdr:pic>
      <xdr:nvPicPr>
        <xdr:cNvPr id="48" name="Picture 47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09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114300</xdr:rowOff>
    </xdr:to>
    <xdr:pic>
      <xdr:nvPicPr>
        <xdr:cNvPr id="49" name="Picture 48" descr="https://upload.wikimedia.org/wikipedia/commons/thumb/5/5c/Flag_of_the_Soviet_Union_%281955%E2%80%931980%29.svg/23px-Flag_of_the_Soviet_Union_%281955%E2%80%931980%29.svg.png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66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219075</xdr:colOff>
      <xdr:row>15</xdr:row>
      <xdr:rowOff>114300</xdr:rowOff>
    </xdr:to>
    <xdr:pic>
      <xdr:nvPicPr>
        <xdr:cNvPr id="50" name="Picture 49" descr="https://upload.wikimedia.org/wikipedia/commons/thumb/c/c1/Flag_of_Hungary.svg/23px-Flag_of_Hungary.svg.png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66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152400</xdr:colOff>
      <xdr:row>15</xdr:row>
      <xdr:rowOff>152400</xdr:rowOff>
    </xdr:to>
    <xdr:pic>
      <xdr:nvPicPr>
        <xdr:cNvPr id="51" name="Picture 50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066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219075</xdr:colOff>
      <xdr:row>16</xdr:row>
      <xdr:rowOff>142875</xdr:rowOff>
    </xdr:to>
    <xdr:pic>
      <xdr:nvPicPr>
        <xdr:cNvPr id="52" name="Picture 5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219075</xdr:colOff>
      <xdr:row>16</xdr:row>
      <xdr:rowOff>133350</xdr:rowOff>
    </xdr:to>
    <xdr:pic>
      <xdr:nvPicPr>
        <xdr:cNvPr id="53" name="Picture 5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23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16</xdr:row>
      <xdr:rowOff>142875</xdr:rowOff>
    </xdr:to>
    <xdr:pic>
      <xdr:nvPicPr>
        <xdr:cNvPr id="54" name="Picture 53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23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219075</xdr:colOff>
      <xdr:row>17</xdr:row>
      <xdr:rowOff>133350</xdr:rowOff>
    </xdr:to>
    <xdr:pic>
      <xdr:nvPicPr>
        <xdr:cNvPr id="55" name="Picture 54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1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219075</xdr:colOff>
      <xdr:row>17</xdr:row>
      <xdr:rowOff>142875</xdr:rowOff>
    </xdr:to>
    <xdr:pic>
      <xdr:nvPicPr>
        <xdr:cNvPr id="56" name="Picture 55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219075</xdr:colOff>
      <xdr:row>17</xdr:row>
      <xdr:rowOff>142875</xdr:rowOff>
    </xdr:to>
    <xdr:pic>
      <xdr:nvPicPr>
        <xdr:cNvPr id="57" name="Picture 56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81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219075</xdr:colOff>
      <xdr:row>18</xdr:row>
      <xdr:rowOff>142875</xdr:rowOff>
    </xdr:to>
    <xdr:pic>
      <xdr:nvPicPr>
        <xdr:cNvPr id="58" name="Picture 5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219075</xdr:colOff>
      <xdr:row>18</xdr:row>
      <xdr:rowOff>142875</xdr:rowOff>
    </xdr:to>
    <xdr:pic>
      <xdr:nvPicPr>
        <xdr:cNvPr id="59" name="Picture 58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18</xdr:row>
      <xdr:rowOff>142875</xdr:rowOff>
    </xdr:to>
    <xdr:pic>
      <xdr:nvPicPr>
        <xdr:cNvPr id="60" name="Picture 59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763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219075</xdr:colOff>
      <xdr:row>19</xdr:row>
      <xdr:rowOff>142875</xdr:rowOff>
    </xdr:to>
    <xdr:pic>
      <xdr:nvPicPr>
        <xdr:cNvPr id="61" name="Picture 60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133350</xdr:rowOff>
    </xdr:to>
    <xdr:pic>
      <xdr:nvPicPr>
        <xdr:cNvPr id="62" name="Picture 61" descr="dagger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3335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219075</xdr:colOff>
      <xdr:row>19</xdr:row>
      <xdr:rowOff>133350</xdr:rowOff>
    </xdr:to>
    <xdr:pic>
      <xdr:nvPicPr>
        <xdr:cNvPr id="63" name="Picture 6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33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152400</xdr:colOff>
      <xdr:row>19</xdr:row>
      <xdr:rowOff>152400</xdr:rowOff>
    </xdr:to>
    <xdr:pic>
      <xdr:nvPicPr>
        <xdr:cNvPr id="64" name="Picture 63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33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219075</xdr:colOff>
      <xdr:row>20</xdr:row>
      <xdr:rowOff>142875</xdr:rowOff>
    </xdr:to>
    <xdr:pic>
      <xdr:nvPicPr>
        <xdr:cNvPr id="65" name="Picture 64" descr="https://upload.wikimedia.org/wikipedia/commons/thumb/f/fc/Flag_of_Spain_%281977%E2%80%931981%29.svg/23px-Flag_of_Spain_%281977%E2%80%931981%29.svg.png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0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219075</xdr:colOff>
      <xdr:row>20</xdr:row>
      <xdr:rowOff>133350</xdr:rowOff>
    </xdr:to>
    <xdr:pic>
      <xdr:nvPicPr>
        <xdr:cNvPr id="66" name="Picture 6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906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219075</xdr:colOff>
      <xdr:row>20</xdr:row>
      <xdr:rowOff>142875</xdr:rowOff>
    </xdr:to>
    <xdr:pic>
      <xdr:nvPicPr>
        <xdr:cNvPr id="67" name="Picture 66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3906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219075</xdr:colOff>
      <xdr:row>21</xdr:row>
      <xdr:rowOff>114300</xdr:rowOff>
    </xdr:to>
    <xdr:pic>
      <xdr:nvPicPr>
        <xdr:cNvPr id="68" name="Picture 67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78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219075</xdr:colOff>
      <xdr:row>21</xdr:row>
      <xdr:rowOff>133350</xdr:rowOff>
    </xdr:to>
    <xdr:pic>
      <xdr:nvPicPr>
        <xdr:cNvPr id="69" name="Picture 68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219075</xdr:colOff>
      <xdr:row>21</xdr:row>
      <xdr:rowOff>133350</xdr:rowOff>
    </xdr:to>
    <xdr:pic>
      <xdr:nvPicPr>
        <xdr:cNvPr id="70" name="Picture 6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478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22</xdr:row>
      <xdr:rowOff>142875</xdr:rowOff>
    </xdr:to>
    <xdr:pic>
      <xdr:nvPicPr>
        <xdr:cNvPr id="71" name="Picture 7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219075</xdr:colOff>
      <xdr:row>22</xdr:row>
      <xdr:rowOff>142875</xdr:rowOff>
    </xdr:to>
    <xdr:pic>
      <xdr:nvPicPr>
        <xdr:cNvPr id="72" name="Picture 71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22</xdr:row>
      <xdr:rowOff>142875</xdr:rowOff>
    </xdr:to>
    <xdr:pic>
      <xdr:nvPicPr>
        <xdr:cNvPr id="73" name="Picture 72" descr="Spain">
          <a:hlinkClick xmlns:r="http://schemas.openxmlformats.org/officeDocument/2006/relationships" r:id="rId26" tooltip="Spain"/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524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219075</xdr:colOff>
      <xdr:row>23</xdr:row>
      <xdr:rowOff>133350</xdr:rowOff>
    </xdr:to>
    <xdr:pic>
      <xdr:nvPicPr>
        <xdr:cNvPr id="74" name="Picture 73" descr="https://upload.wikimedia.org/wikipedia/commons/thumb/1/10/Flag_of_Scotland.svg/23px-Flag_of_Scotland.svg.png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0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85725</xdr:colOff>
      <xdr:row>23</xdr:row>
      <xdr:rowOff>133350</xdr:rowOff>
    </xdr:to>
    <xdr:pic>
      <xdr:nvPicPr>
        <xdr:cNvPr id="75" name="Picture 74" descr="dagger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002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219075</xdr:colOff>
      <xdr:row>23</xdr:row>
      <xdr:rowOff>142875</xdr:rowOff>
    </xdr:to>
    <xdr:pic>
      <xdr:nvPicPr>
        <xdr:cNvPr id="76" name="Picture 7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00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23</xdr:row>
      <xdr:rowOff>133350</xdr:rowOff>
    </xdr:to>
    <xdr:pic>
      <xdr:nvPicPr>
        <xdr:cNvPr id="77" name="Picture 76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00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219075</xdr:colOff>
      <xdr:row>24</xdr:row>
      <xdr:rowOff>142875</xdr:rowOff>
    </xdr:to>
    <xdr:pic>
      <xdr:nvPicPr>
        <xdr:cNvPr id="78" name="Picture 77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6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219075</xdr:colOff>
      <xdr:row>24</xdr:row>
      <xdr:rowOff>142875</xdr:rowOff>
    </xdr:to>
    <xdr:pic>
      <xdr:nvPicPr>
        <xdr:cNvPr id="79" name="Picture 78" descr="https://upload.wikimedia.org/wikipedia/commons/thumb/5/5c/Flag_of_Portugal.svg/23px-Flag_of_Portugal.svg.png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76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152400</xdr:colOff>
      <xdr:row>24</xdr:row>
      <xdr:rowOff>152400</xdr:rowOff>
    </xdr:to>
    <xdr:pic>
      <xdr:nvPicPr>
        <xdr:cNvPr id="80" name="Picture 79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76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219075</xdr:colOff>
      <xdr:row>25</xdr:row>
      <xdr:rowOff>133350</xdr:rowOff>
    </xdr:to>
    <xdr:pic>
      <xdr:nvPicPr>
        <xdr:cNvPr id="81" name="Picture 80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35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219075</xdr:colOff>
      <xdr:row>25</xdr:row>
      <xdr:rowOff>142875</xdr:rowOff>
    </xdr:to>
    <xdr:pic>
      <xdr:nvPicPr>
        <xdr:cNvPr id="82" name="Picture 81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33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219075</xdr:colOff>
      <xdr:row>25</xdr:row>
      <xdr:rowOff>142875</xdr:rowOff>
    </xdr:to>
    <xdr:pic>
      <xdr:nvPicPr>
        <xdr:cNvPr id="83" name="Picture 82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33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219075</xdr:colOff>
      <xdr:row>26</xdr:row>
      <xdr:rowOff>114300</xdr:rowOff>
    </xdr:to>
    <xdr:pic>
      <xdr:nvPicPr>
        <xdr:cNvPr id="84" name="Picture 83" descr="https://upload.wikimedia.org/wikipedia/commons/thumb/a/a9/Flag_of_the_Soviet_Union.svg/23px-Flag_of_the_Soviet_Union.svg.png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90700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219075</xdr:colOff>
      <xdr:row>26</xdr:row>
      <xdr:rowOff>142875</xdr:rowOff>
    </xdr:to>
    <xdr:pic>
      <xdr:nvPicPr>
        <xdr:cNvPr id="85" name="Picture 84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90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219075</xdr:colOff>
      <xdr:row>26</xdr:row>
      <xdr:rowOff>142875</xdr:rowOff>
    </xdr:to>
    <xdr:pic>
      <xdr:nvPicPr>
        <xdr:cNvPr id="86" name="Picture 85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90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219075</xdr:colOff>
      <xdr:row>27</xdr:row>
      <xdr:rowOff>142875</xdr:rowOff>
    </xdr:to>
    <xdr:pic>
      <xdr:nvPicPr>
        <xdr:cNvPr id="87" name="Picture 86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47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219075</xdr:colOff>
      <xdr:row>27</xdr:row>
      <xdr:rowOff>133350</xdr:rowOff>
    </xdr:to>
    <xdr:pic>
      <xdr:nvPicPr>
        <xdr:cNvPr id="88" name="Picture 87" descr="https://upload.wikimedia.org/wikipedia/commons/thumb/a/a1/Flag_of_East_Germany.svg/23px-Flag_of_East_Germany.svg.png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47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219075</xdr:colOff>
      <xdr:row>27</xdr:row>
      <xdr:rowOff>142875</xdr:rowOff>
    </xdr:to>
    <xdr:pic>
      <xdr:nvPicPr>
        <xdr:cNvPr id="89" name="Picture 88" descr="Greece">
          <a:hlinkClick xmlns:r="http://schemas.openxmlformats.org/officeDocument/2006/relationships" r:id="rId23" tooltip="Greece"/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847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219075</xdr:colOff>
      <xdr:row>28</xdr:row>
      <xdr:rowOff>142875</xdr:rowOff>
    </xdr:to>
    <xdr:pic>
      <xdr:nvPicPr>
        <xdr:cNvPr id="90" name="Picture 89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219075</xdr:colOff>
      <xdr:row>28</xdr:row>
      <xdr:rowOff>142875</xdr:rowOff>
    </xdr:to>
    <xdr:pic>
      <xdr:nvPicPr>
        <xdr:cNvPr id="91" name="Picture 90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142875</xdr:rowOff>
    </xdr:to>
    <xdr:pic>
      <xdr:nvPicPr>
        <xdr:cNvPr id="92" name="Picture 91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924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142875</xdr:rowOff>
    </xdr:to>
    <xdr:pic>
      <xdr:nvPicPr>
        <xdr:cNvPr id="93" name="Picture 92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19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219075</xdr:colOff>
      <xdr:row>29</xdr:row>
      <xdr:rowOff>142875</xdr:rowOff>
    </xdr:to>
    <xdr:pic>
      <xdr:nvPicPr>
        <xdr:cNvPr id="94" name="Picture 9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193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152400</xdr:colOff>
      <xdr:row>29</xdr:row>
      <xdr:rowOff>152400</xdr:rowOff>
    </xdr:to>
    <xdr:pic>
      <xdr:nvPicPr>
        <xdr:cNvPr id="95" name="Picture 94" descr="Switzerland">
          <a:hlinkClick xmlns:r="http://schemas.openxmlformats.org/officeDocument/2006/relationships" r:id="rId18" tooltip="Switzerland"/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19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219075</xdr:colOff>
      <xdr:row>30</xdr:row>
      <xdr:rowOff>142875</xdr:rowOff>
    </xdr:to>
    <xdr:pic>
      <xdr:nvPicPr>
        <xdr:cNvPr id="96" name="Picture 9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95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85725</xdr:colOff>
      <xdr:row>30</xdr:row>
      <xdr:rowOff>133350</xdr:rowOff>
    </xdr:to>
    <xdr:pic>
      <xdr:nvPicPr>
        <xdr:cNvPr id="97" name="Picture 96" descr="dagger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955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219075</xdr:colOff>
      <xdr:row>30</xdr:row>
      <xdr:rowOff>142875</xdr:rowOff>
    </xdr:to>
    <xdr:pic>
      <xdr:nvPicPr>
        <xdr:cNvPr id="98" name="Picture 97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219075</xdr:colOff>
      <xdr:row>30</xdr:row>
      <xdr:rowOff>133350</xdr:rowOff>
    </xdr:to>
    <xdr:pic>
      <xdr:nvPicPr>
        <xdr:cNvPr id="99" name="Picture 98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0955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219075</xdr:colOff>
      <xdr:row>31</xdr:row>
      <xdr:rowOff>133350</xdr:rowOff>
    </xdr:to>
    <xdr:pic>
      <xdr:nvPicPr>
        <xdr:cNvPr id="100" name="Picture 99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717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219075</xdr:colOff>
      <xdr:row>31</xdr:row>
      <xdr:rowOff>142875</xdr:rowOff>
    </xdr:to>
    <xdr:pic>
      <xdr:nvPicPr>
        <xdr:cNvPr id="101" name="Picture 100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71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219075</xdr:colOff>
      <xdr:row>31</xdr:row>
      <xdr:rowOff>142875</xdr:rowOff>
    </xdr:to>
    <xdr:pic>
      <xdr:nvPicPr>
        <xdr:cNvPr id="102" name="Picture 101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1717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219075</xdr:colOff>
      <xdr:row>32</xdr:row>
      <xdr:rowOff>133350</xdr:rowOff>
    </xdr:to>
    <xdr:pic>
      <xdr:nvPicPr>
        <xdr:cNvPr id="103" name="Picture 10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288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219075</xdr:colOff>
      <xdr:row>32</xdr:row>
      <xdr:rowOff>142875</xdr:rowOff>
    </xdr:to>
    <xdr:pic>
      <xdr:nvPicPr>
        <xdr:cNvPr id="104" name="Picture 103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28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219075</xdr:colOff>
      <xdr:row>32</xdr:row>
      <xdr:rowOff>142875</xdr:rowOff>
    </xdr:to>
    <xdr:pic>
      <xdr:nvPicPr>
        <xdr:cNvPr id="105" name="Picture 104" descr="Portugal">
          <a:hlinkClick xmlns:r="http://schemas.openxmlformats.org/officeDocument/2006/relationships" r:id="rId36" tooltip="Portugal"/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288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33</xdr:row>
      <xdr:rowOff>142875</xdr:rowOff>
    </xdr:to>
    <xdr:pic>
      <xdr:nvPicPr>
        <xdr:cNvPr id="106" name="Picture 105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219075</xdr:colOff>
      <xdr:row>33</xdr:row>
      <xdr:rowOff>142875</xdr:rowOff>
    </xdr:to>
    <xdr:pic>
      <xdr:nvPicPr>
        <xdr:cNvPr id="107" name="Picture 106" descr="https://upload.wikimedia.org/wikipedia/commons/thumb/9/92/Flag_of_Belgium_%28civil%29.svg/23px-Flag_of_Belgium_%28civil%29.svg.png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860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219075</xdr:colOff>
      <xdr:row>33</xdr:row>
      <xdr:rowOff>133350</xdr:rowOff>
    </xdr:to>
    <xdr:pic>
      <xdr:nvPicPr>
        <xdr:cNvPr id="108" name="Picture 107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2860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219075</xdr:colOff>
      <xdr:row>34</xdr:row>
      <xdr:rowOff>133350</xdr:rowOff>
    </xdr:to>
    <xdr:pic>
      <xdr:nvPicPr>
        <xdr:cNvPr id="109" name="Picture 108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622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219075</xdr:colOff>
      <xdr:row>34</xdr:row>
      <xdr:rowOff>142875</xdr:rowOff>
    </xdr:to>
    <xdr:pic>
      <xdr:nvPicPr>
        <xdr:cNvPr id="110" name="Picture 109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622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190500</xdr:colOff>
      <xdr:row>34</xdr:row>
      <xdr:rowOff>142875</xdr:rowOff>
    </xdr:to>
    <xdr:pic>
      <xdr:nvPicPr>
        <xdr:cNvPr id="111" name="Picture 110" descr="Denmark">
          <a:hlinkClick xmlns:r="http://schemas.openxmlformats.org/officeDocument/2006/relationships" r:id="rId37" tooltip="Denmark"/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362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219075</xdr:colOff>
      <xdr:row>35</xdr:row>
      <xdr:rowOff>142875</xdr:rowOff>
    </xdr:to>
    <xdr:pic>
      <xdr:nvPicPr>
        <xdr:cNvPr id="112" name="Picture 111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38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85725</xdr:colOff>
      <xdr:row>35</xdr:row>
      <xdr:rowOff>133350</xdr:rowOff>
    </xdr:to>
    <xdr:pic>
      <xdr:nvPicPr>
        <xdr:cNvPr id="113" name="Picture 112" descr="dagger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4384000"/>
          <a:ext cx="8572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219075</xdr:colOff>
      <xdr:row>35</xdr:row>
      <xdr:rowOff>133350</xdr:rowOff>
    </xdr:to>
    <xdr:pic>
      <xdr:nvPicPr>
        <xdr:cNvPr id="114" name="Picture 113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384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219075</xdr:colOff>
      <xdr:row>35</xdr:row>
      <xdr:rowOff>142875</xdr:rowOff>
    </xdr:to>
    <xdr:pic>
      <xdr:nvPicPr>
        <xdr:cNvPr id="115" name="Picture 114" descr="France">
          <a:hlinkClick xmlns:r="http://schemas.openxmlformats.org/officeDocument/2006/relationships" r:id="rId28" tooltip="France"/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384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219075</xdr:colOff>
      <xdr:row>36</xdr:row>
      <xdr:rowOff>142875</xdr:rowOff>
    </xdr:to>
    <xdr:pic>
      <xdr:nvPicPr>
        <xdr:cNvPr id="116" name="Picture 115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219075</xdr:colOff>
      <xdr:row>36</xdr:row>
      <xdr:rowOff>142875</xdr:rowOff>
    </xdr:to>
    <xdr:pic>
      <xdr:nvPicPr>
        <xdr:cNvPr id="117" name="Picture 116" descr="https://upload.wikimedia.org/wikipedia/commons/thumb/4/41/Flag_of_Austria.svg/23px-Flag_of_Austria.svg.png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219075</xdr:colOff>
      <xdr:row>36</xdr:row>
      <xdr:rowOff>142875</xdr:rowOff>
    </xdr:to>
    <xdr:pic>
      <xdr:nvPicPr>
        <xdr:cNvPr id="118" name="Picture 117" descr="Belgium">
          <a:hlinkClick xmlns:r="http://schemas.openxmlformats.org/officeDocument/2006/relationships" r:id="rId13" tooltip="Belgium"/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4955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219075</xdr:colOff>
      <xdr:row>37</xdr:row>
      <xdr:rowOff>142875</xdr:rowOff>
    </xdr:to>
    <xdr:pic>
      <xdr:nvPicPr>
        <xdr:cNvPr id="119" name="Picture 11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219075</xdr:colOff>
      <xdr:row>37</xdr:row>
      <xdr:rowOff>142875</xdr:rowOff>
    </xdr:to>
    <xdr:pic>
      <xdr:nvPicPr>
        <xdr:cNvPr id="120" name="Picture 119" descr="https://upload.wikimedia.org/wikipedia/en/thumb/c/c3/Flag_of_France.svg/23px-Flag_of_France.svg.png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219075</xdr:colOff>
      <xdr:row>37</xdr:row>
      <xdr:rowOff>142875</xdr:rowOff>
    </xdr:to>
    <xdr:pic>
      <xdr:nvPicPr>
        <xdr:cNvPr id="121" name="Picture 120" descr="Netherlands">
          <a:hlinkClick xmlns:r="http://schemas.openxmlformats.org/officeDocument/2006/relationships" r:id="rId9" tooltip="Netherlands"/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5908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133350</xdr:rowOff>
    </xdr:to>
    <xdr:pic>
      <xdr:nvPicPr>
        <xdr:cNvPr id="122" name="Picture 121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219075</xdr:colOff>
      <xdr:row>38</xdr:row>
      <xdr:rowOff>133350</xdr:rowOff>
    </xdr:to>
    <xdr:pic>
      <xdr:nvPicPr>
        <xdr:cNvPr id="123" name="Picture 122" descr="https://upload.wikimedia.org/wikipedia/en/thumb/b/ba/Flag_of_Germany.svg/23px-Flag_of_Germany.svg.png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219075</xdr:colOff>
      <xdr:row>38</xdr:row>
      <xdr:rowOff>133350</xdr:rowOff>
    </xdr:to>
    <xdr:pic>
      <xdr:nvPicPr>
        <xdr:cNvPr id="124" name="Picture 123" descr="Sweden">
          <a:hlinkClick xmlns:r="http://schemas.openxmlformats.org/officeDocument/2006/relationships" r:id="rId33" tooltip="Sweden"/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6479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219075</xdr:colOff>
      <xdr:row>39</xdr:row>
      <xdr:rowOff>142875</xdr:rowOff>
    </xdr:to>
    <xdr:pic>
      <xdr:nvPicPr>
        <xdr:cNvPr id="125" name="Picture 12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24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219075</xdr:colOff>
      <xdr:row>39</xdr:row>
      <xdr:rowOff>142875</xdr:rowOff>
    </xdr:to>
    <xdr:pic>
      <xdr:nvPicPr>
        <xdr:cNvPr id="126" name="Picture 125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241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219075</xdr:colOff>
      <xdr:row>39</xdr:row>
      <xdr:rowOff>133350</xdr:rowOff>
    </xdr:to>
    <xdr:pic>
      <xdr:nvPicPr>
        <xdr:cNvPr id="127" name="Picture 126" descr="England">
          <a:hlinkClick xmlns:r="http://schemas.openxmlformats.org/officeDocument/2006/relationships" r:id="rId15" tooltip="England"/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7241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3</xdr:row>
      <xdr:rowOff>0</xdr:rowOff>
    </xdr:from>
    <xdr:ext cx="219075" cy="133350"/>
    <xdr:pic>
      <xdr:nvPicPr>
        <xdr:cNvPr id="128" name="Picture 127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219075" cy="142875"/>
    <xdr:pic>
      <xdr:nvPicPr>
        <xdr:cNvPr id="129" name="Picture 128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4</xdr:row>
      <xdr:rowOff>0</xdr:rowOff>
    </xdr:from>
    <xdr:ext cx="219075" cy="133350"/>
    <xdr:pic>
      <xdr:nvPicPr>
        <xdr:cNvPr id="130" name="Picture 12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5</xdr:row>
      <xdr:rowOff>0</xdr:rowOff>
    </xdr:from>
    <xdr:ext cx="219075" cy="133350"/>
    <xdr:pic>
      <xdr:nvPicPr>
        <xdr:cNvPr id="131" name="Picture 130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</xdr:row>
      <xdr:rowOff>0</xdr:rowOff>
    </xdr:from>
    <xdr:ext cx="219075" cy="142875"/>
    <xdr:pic>
      <xdr:nvPicPr>
        <xdr:cNvPr id="132" name="Picture 131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6</xdr:row>
      <xdr:rowOff>0</xdr:rowOff>
    </xdr:from>
    <xdr:ext cx="219075" cy="133350"/>
    <xdr:pic>
      <xdr:nvPicPr>
        <xdr:cNvPr id="133" name="Picture 132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7</xdr:row>
      <xdr:rowOff>0</xdr:rowOff>
    </xdr:from>
    <xdr:ext cx="219075" cy="133350"/>
    <xdr:pic>
      <xdr:nvPicPr>
        <xdr:cNvPr id="134" name="Picture 13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8</xdr:row>
      <xdr:rowOff>0</xdr:rowOff>
    </xdr:from>
    <xdr:ext cx="219075" cy="142875"/>
    <xdr:pic>
      <xdr:nvPicPr>
        <xdr:cNvPr id="135" name="Picture 134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8</xdr:row>
      <xdr:rowOff>0</xdr:rowOff>
    </xdr:from>
    <xdr:ext cx="219075" cy="133350"/>
    <xdr:pic>
      <xdr:nvPicPr>
        <xdr:cNvPr id="136" name="Picture 135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9</xdr:row>
      <xdr:rowOff>0</xdr:rowOff>
    </xdr:from>
    <xdr:ext cx="219075" cy="133350"/>
    <xdr:pic>
      <xdr:nvPicPr>
        <xdr:cNvPr id="137" name="Picture 136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10</xdr:row>
      <xdr:rowOff>0</xdr:rowOff>
    </xdr:from>
    <xdr:ext cx="219075" cy="142875"/>
    <xdr:pic>
      <xdr:nvPicPr>
        <xdr:cNvPr id="138" name="Picture 137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10</xdr:row>
      <xdr:rowOff>0</xdr:rowOff>
    </xdr:from>
    <xdr:ext cx="219075" cy="133350"/>
    <xdr:pic>
      <xdr:nvPicPr>
        <xdr:cNvPr id="139" name="Picture 138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11</xdr:row>
      <xdr:rowOff>0</xdr:rowOff>
    </xdr:from>
    <xdr:ext cx="219075" cy="133350"/>
    <xdr:pic>
      <xdr:nvPicPr>
        <xdr:cNvPr id="140" name="Picture 139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219075" cy="142875"/>
    <xdr:pic>
      <xdr:nvPicPr>
        <xdr:cNvPr id="141" name="Picture 140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219075" cy="133350"/>
    <xdr:pic>
      <xdr:nvPicPr>
        <xdr:cNvPr id="142" name="Picture 141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13</xdr:row>
      <xdr:rowOff>0</xdr:rowOff>
    </xdr:from>
    <xdr:ext cx="219075" cy="133350"/>
    <xdr:pic>
      <xdr:nvPicPr>
        <xdr:cNvPr id="143" name="Picture 14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</xdr:row>
      <xdr:rowOff>0</xdr:rowOff>
    </xdr:from>
    <xdr:ext cx="219075" cy="142875"/>
    <xdr:pic>
      <xdr:nvPicPr>
        <xdr:cNvPr id="144" name="Picture 143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14</xdr:row>
      <xdr:rowOff>0</xdr:rowOff>
    </xdr:from>
    <xdr:ext cx="219075" cy="133350"/>
    <xdr:pic>
      <xdr:nvPicPr>
        <xdr:cNvPr id="145" name="Picture 144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15</xdr:row>
      <xdr:rowOff>0</xdr:rowOff>
    </xdr:from>
    <xdr:ext cx="219075" cy="133350"/>
    <xdr:pic>
      <xdr:nvPicPr>
        <xdr:cNvPr id="146" name="Picture 145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16</xdr:row>
      <xdr:rowOff>0</xdr:rowOff>
    </xdr:from>
    <xdr:ext cx="219075" cy="142875"/>
    <xdr:pic>
      <xdr:nvPicPr>
        <xdr:cNvPr id="147" name="Picture 14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16</xdr:row>
      <xdr:rowOff>0</xdr:rowOff>
    </xdr:from>
    <xdr:ext cx="219075" cy="133350"/>
    <xdr:pic>
      <xdr:nvPicPr>
        <xdr:cNvPr id="148" name="Picture 147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17</xdr:row>
      <xdr:rowOff>0</xdr:rowOff>
    </xdr:from>
    <xdr:ext cx="219075" cy="133350"/>
    <xdr:pic>
      <xdr:nvPicPr>
        <xdr:cNvPr id="149" name="Picture 148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219075" cy="142875"/>
    <xdr:pic>
      <xdr:nvPicPr>
        <xdr:cNvPr id="150" name="Picture 149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18</xdr:row>
      <xdr:rowOff>0</xdr:rowOff>
    </xdr:from>
    <xdr:ext cx="219075" cy="133350"/>
    <xdr:pic>
      <xdr:nvPicPr>
        <xdr:cNvPr id="151" name="Picture 150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19</xdr:row>
      <xdr:rowOff>0</xdr:rowOff>
    </xdr:from>
    <xdr:ext cx="219075" cy="133350"/>
    <xdr:pic>
      <xdr:nvPicPr>
        <xdr:cNvPr id="152" name="Picture 151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20</xdr:row>
      <xdr:rowOff>0</xdr:rowOff>
    </xdr:from>
    <xdr:ext cx="219075" cy="142875"/>
    <xdr:pic>
      <xdr:nvPicPr>
        <xdr:cNvPr id="153" name="Picture 152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20</xdr:row>
      <xdr:rowOff>0</xdr:rowOff>
    </xdr:from>
    <xdr:ext cx="219075" cy="133350"/>
    <xdr:pic>
      <xdr:nvPicPr>
        <xdr:cNvPr id="154" name="Picture 153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21</xdr:row>
      <xdr:rowOff>0</xdr:rowOff>
    </xdr:from>
    <xdr:ext cx="219075" cy="133350"/>
    <xdr:pic>
      <xdr:nvPicPr>
        <xdr:cNvPr id="155" name="Picture 154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219075" cy="142875"/>
    <xdr:pic>
      <xdr:nvPicPr>
        <xdr:cNvPr id="156" name="Picture 155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22</xdr:row>
      <xdr:rowOff>0</xdr:rowOff>
    </xdr:from>
    <xdr:ext cx="219075" cy="133350"/>
    <xdr:pic>
      <xdr:nvPicPr>
        <xdr:cNvPr id="157" name="Picture 156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219075" cy="133350"/>
    <xdr:pic>
      <xdr:nvPicPr>
        <xdr:cNvPr id="158" name="Picture 157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24</xdr:row>
      <xdr:rowOff>0</xdr:rowOff>
    </xdr:from>
    <xdr:ext cx="219075" cy="142875"/>
    <xdr:pic>
      <xdr:nvPicPr>
        <xdr:cNvPr id="159" name="Picture 158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24</xdr:row>
      <xdr:rowOff>0</xdr:rowOff>
    </xdr:from>
    <xdr:ext cx="219075" cy="133350"/>
    <xdr:pic>
      <xdr:nvPicPr>
        <xdr:cNvPr id="160" name="Picture 159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25</xdr:row>
      <xdr:rowOff>0</xdr:rowOff>
    </xdr:from>
    <xdr:ext cx="219075" cy="133350"/>
    <xdr:pic>
      <xdr:nvPicPr>
        <xdr:cNvPr id="161" name="Picture 160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</xdr:row>
      <xdr:rowOff>0</xdr:rowOff>
    </xdr:from>
    <xdr:ext cx="219075" cy="142875"/>
    <xdr:pic>
      <xdr:nvPicPr>
        <xdr:cNvPr id="162" name="Picture 161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26</xdr:row>
      <xdr:rowOff>0</xdr:rowOff>
    </xdr:from>
    <xdr:ext cx="219075" cy="133350"/>
    <xdr:pic>
      <xdr:nvPicPr>
        <xdr:cNvPr id="163" name="Picture 162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219075" cy="133350"/>
    <xdr:pic>
      <xdr:nvPicPr>
        <xdr:cNvPr id="164" name="Picture 163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219075" cy="142875"/>
    <xdr:pic>
      <xdr:nvPicPr>
        <xdr:cNvPr id="165" name="Picture 164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219075" cy="133350"/>
    <xdr:pic>
      <xdr:nvPicPr>
        <xdr:cNvPr id="166" name="Picture 165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29</xdr:row>
      <xdr:rowOff>0</xdr:rowOff>
    </xdr:from>
    <xdr:ext cx="219075" cy="133350"/>
    <xdr:pic>
      <xdr:nvPicPr>
        <xdr:cNvPr id="167" name="Picture 166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219075" cy="142875"/>
    <xdr:pic>
      <xdr:nvPicPr>
        <xdr:cNvPr id="168" name="Picture 167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30</xdr:row>
      <xdr:rowOff>0</xdr:rowOff>
    </xdr:from>
    <xdr:ext cx="219075" cy="133350"/>
    <xdr:pic>
      <xdr:nvPicPr>
        <xdr:cNvPr id="169" name="Picture 168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31</xdr:row>
      <xdr:rowOff>0</xdr:rowOff>
    </xdr:from>
    <xdr:ext cx="219075" cy="133350"/>
    <xdr:pic>
      <xdr:nvPicPr>
        <xdr:cNvPr id="170" name="Picture 169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32</xdr:row>
      <xdr:rowOff>0</xdr:rowOff>
    </xdr:from>
    <xdr:ext cx="219075" cy="142875"/>
    <xdr:pic>
      <xdr:nvPicPr>
        <xdr:cNvPr id="171" name="Picture 170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32</xdr:row>
      <xdr:rowOff>0</xdr:rowOff>
    </xdr:from>
    <xdr:ext cx="219075" cy="133350"/>
    <xdr:pic>
      <xdr:nvPicPr>
        <xdr:cNvPr id="172" name="Picture 171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33</xdr:row>
      <xdr:rowOff>0</xdr:rowOff>
    </xdr:from>
    <xdr:ext cx="219075" cy="133350"/>
    <xdr:pic>
      <xdr:nvPicPr>
        <xdr:cNvPr id="173" name="Picture 172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34</xdr:row>
      <xdr:rowOff>0</xdr:rowOff>
    </xdr:from>
    <xdr:ext cx="219075" cy="142875"/>
    <xdr:pic>
      <xdr:nvPicPr>
        <xdr:cNvPr id="174" name="Picture 173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34</xdr:row>
      <xdr:rowOff>0</xdr:rowOff>
    </xdr:from>
    <xdr:ext cx="219075" cy="133350"/>
    <xdr:pic>
      <xdr:nvPicPr>
        <xdr:cNvPr id="175" name="Picture 174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35</xdr:row>
      <xdr:rowOff>0</xdr:rowOff>
    </xdr:from>
    <xdr:ext cx="219075" cy="133350"/>
    <xdr:pic>
      <xdr:nvPicPr>
        <xdr:cNvPr id="176" name="Picture 175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219075" cy="142875"/>
    <xdr:pic>
      <xdr:nvPicPr>
        <xdr:cNvPr id="177" name="Picture 176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219075" cy="133350"/>
    <xdr:pic>
      <xdr:nvPicPr>
        <xdr:cNvPr id="178" name="Picture 177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37</xdr:row>
      <xdr:rowOff>0</xdr:rowOff>
    </xdr:from>
    <xdr:ext cx="219075" cy="133350"/>
    <xdr:pic>
      <xdr:nvPicPr>
        <xdr:cNvPr id="179" name="Picture 178" descr="Scotland">
          <a:hlinkClick xmlns:r="http://schemas.openxmlformats.org/officeDocument/2006/relationships" r:id="rId3" tooltip="Scotland"/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905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38</xdr:row>
      <xdr:rowOff>0</xdr:rowOff>
    </xdr:from>
    <xdr:ext cx="219075" cy="142875"/>
    <xdr:pic>
      <xdr:nvPicPr>
        <xdr:cNvPr id="180" name="Picture 179" descr="Italy">
          <a:hlinkClick xmlns:r="http://schemas.openxmlformats.org/officeDocument/2006/relationships" r:id="rId4" tooltip="Italy"/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38</xdr:row>
      <xdr:rowOff>0</xdr:rowOff>
    </xdr:from>
    <xdr:ext cx="219075" cy="133350"/>
    <xdr:pic>
      <xdr:nvPicPr>
        <xdr:cNvPr id="181" name="Picture 180" descr="West Germany">
          <a:hlinkClick xmlns:r="http://schemas.openxmlformats.org/officeDocument/2006/relationships" r:id="rId6" tooltip="West Germany"/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41</xdr:row>
      <xdr:rowOff>0</xdr:rowOff>
    </xdr:from>
    <xdr:ext cx="219075" cy="142875"/>
    <xdr:pic>
      <xdr:nvPicPr>
        <xdr:cNvPr id="182" name="Picture 181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FEA8C04C-5E50-481B-820A-7AA0133E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29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41</xdr:row>
      <xdr:rowOff>0</xdr:rowOff>
    </xdr:from>
    <xdr:to>
      <xdr:col>5</xdr:col>
      <xdr:colOff>219075</xdr:colOff>
      <xdr:row>41</xdr:row>
      <xdr:rowOff>142875</xdr:rowOff>
    </xdr:to>
    <xdr:pic>
      <xdr:nvPicPr>
        <xdr:cNvPr id="188" name="Picture 187" descr="https://upload.wikimedia.org/wikipedia/commons/thumb/2/20/Flag_of_the_Netherlands.svg/23px-Flag_of_the_Netherlands.svg.png">
          <a:extLst>
            <a:ext uri="{FF2B5EF4-FFF2-40B4-BE49-F238E27FC236}">
              <a16:creationId xmlns:a16="http://schemas.microsoft.com/office/drawing/2014/main" id="{D307939D-7F07-42FE-9776-782272F1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7810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42</xdr:row>
      <xdr:rowOff>4763</xdr:rowOff>
    </xdr:from>
    <xdr:ext cx="219075" cy="133350"/>
    <xdr:pic>
      <xdr:nvPicPr>
        <xdr:cNvPr id="183" name="Picture 182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D1471814-41D6-4D65-87EA-5E1FB78C1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05713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42</xdr:row>
      <xdr:rowOff>0</xdr:rowOff>
    </xdr:from>
    <xdr:ext cx="219075" cy="142875"/>
    <xdr:pic>
      <xdr:nvPicPr>
        <xdr:cNvPr id="184" name="Picture 183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C7A10358-19B0-4E55-BD63-49622ECA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55245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43</xdr:row>
      <xdr:rowOff>0</xdr:rowOff>
    </xdr:from>
    <xdr:ext cx="219075" cy="142875"/>
    <xdr:pic>
      <xdr:nvPicPr>
        <xdr:cNvPr id="185" name="Picture 184" descr="https://upload.wikimedia.org/wikipedia/en/thumb/0/03/Flag_of_Italy.svg/23px-Flag_of_Italy.svg.png">
          <a:extLst>
            <a:ext uri="{FF2B5EF4-FFF2-40B4-BE49-F238E27FC236}">
              <a16:creationId xmlns:a16="http://schemas.microsoft.com/office/drawing/2014/main" id="{E1365930-572D-4889-86E5-F09A0CC9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0010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44</xdr:row>
      <xdr:rowOff>4763</xdr:rowOff>
    </xdr:from>
    <xdr:ext cx="219075" cy="133350"/>
    <xdr:pic>
      <xdr:nvPicPr>
        <xdr:cNvPr id="186" name="Picture 185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07A9A4E0-0822-4E42-B788-8411CE5B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967663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45</xdr:row>
      <xdr:rowOff>0</xdr:rowOff>
    </xdr:from>
    <xdr:ext cx="219075" cy="133350"/>
    <xdr:pic>
      <xdr:nvPicPr>
        <xdr:cNvPr id="187" name="Picture 186" descr="https://upload.wikimedia.org/wikipedia/en/thumb/b/be/Flag_of_England.svg/23px-Flag_of_England.svg.png">
          <a:extLst>
            <a:ext uri="{FF2B5EF4-FFF2-40B4-BE49-F238E27FC236}">
              <a16:creationId xmlns:a16="http://schemas.microsoft.com/office/drawing/2014/main" id="{889D7536-6806-4C46-93CE-832A981E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143875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44</xdr:row>
      <xdr:rowOff>4763</xdr:rowOff>
    </xdr:from>
    <xdr:to>
      <xdr:col>5</xdr:col>
      <xdr:colOff>219075</xdr:colOff>
      <xdr:row>44</xdr:row>
      <xdr:rowOff>147638</xdr:rowOff>
    </xdr:to>
    <xdr:pic>
      <xdr:nvPicPr>
        <xdr:cNvPr id="189" name="Picture 188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5EAD88AC-15B1-424D-842C-787765CD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7967663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219075</xdr:colOff>
      <xdr:row>45</xdr:row>
      <xdr:rowOff>142875</xdr:rowOff>
    </xdr:to>
    <xdr:pic>
      <xdr:nvPicPr>
        <xdr:cNvPr id="190" name="Picture 189" descr="https://upload.wikimedia.org/wikipedia/en/thumb/9/9a/Flag_of_Spain.svg/23px-Flag_of_Spain.svg.png">
          <a:extLst>
            <a:ext uri="{FF2B5EF4-FFF2-40B4-BE49-F238E27FC236}">
              <a16:creationId xmlns:a16="http://schemas.microsoft.com/office/drawing/2014/main" id="{3ED099A3-B68B-413A-8260-BC7425450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81438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gel Marriott" refreshedDate="45805.729355208336" createdVersion="8" refreshedVersion="8" minRefreshableVersion="3" recordCount="193" xr:uid="{605469E1-D5D0-43E2-B2D5-AD7695CD23D1}">
  <cacheSource type="worksheet">
    <worksheetSource ref="A1:K194" sheet="Success"/>
  </cacheSource>
  <cacheFields count="11">
    <cacheField name="5yEra" numFmtId="0">
      <sharedItems containsSemiMixedTypes="0" containsString="0" containsNumber="1" containsInteger="1" minValue="1961" maxValue="2021" count="13">
        <n v="1981"/>
        <n v="1976"/>
        <n v="2021"/>
        <n v="2006"/>
        <n v="1996"/>
        <n v="2016"/>
        <n v="1986"/>
        <n v="1991"/>
        <n v="2001"/>
        <n v="2011"/>
        <n v="1966"/>
        <n v="1971"/>
        <n v="1961"/>
      </sharedItems>
    </cacheField>
    <cacheField name="Team" numFmtId="0">
      <sharedItems/>
    </cacheField>
    <cacheField name="Summits" numFmtId="0">
      <sharedItems containsSemiMixedTypes="0" containsString="0" containsNumber="1" containsInteger="1" minValue="0" maxValue="6"/>
    </cacheField>
    <cacheField name="Trophies" numFmtId="0">
      <sharedItems containsSemiMixedTypes="0" containsString="0" containsNumber="1" containsInteger="1" minValue="0" maxValue="9"/>
    </cacheField>
    <cacheField name="Points" numFmtId="0">
      <sharedItems containsSemiMixedTypes="0" containsString="0" containsNumber="1" containsInteger="1" minValue="1" maxValue="46" count="33">
        <n v="46"/>
        <n v="43"/>
        <n v="42"/>
        <n v="41"/>
        <n v="39"/>
        <n v="34"/>
        <n v="32"/>
        <n v="30"/>
        <n v="28"/>
        <n v="27"/>
        <n v="26"/>
        <n v="24"/>
        <n v="23"/>
        <n v="22"/>
        <n v="21"/>
        <n v="20"/>
        <n v="18"/>
        <n v="17"/>
        <n v="15"/>
        <n v="14"/>
        <n v="13"/>
        <n v="12"/>
        <n v="11"/>
        <n v="10"/>
        <n v="9"/>
        <n v="8"/>
        <n v="7"/>
        <n v="6"/>
        <n v="5"/>
        <n v="4"/>
        <n v="3"/>
        <n v="2"/>
        <n v="1"/>
      </sharedItems>
    </cacheField>
    <cacheField name="T+RU" numFmtId="0">
      <sharedItems containsSemiMixedTypes="0" containsString="0" containsNumber="1" containsInteger="1" minValue="0" maxValue="11"/>
    </cacheField>
    <cacheField name="Record" numFmtId="0">
      <sharedItems/>
    </cacheField>
    <cacheField name="T/Ssn" numFmtId="166">
      <sharedItems containsSemiMixedTypes="0" containsString="0" containsNumber="1" minValue="0" maxValue="1.8"/>
    </cacheField>
    <cacheField name="Pts/Ssn" numFmtId="166">
      <sharedItems containsSemiMixedTypes="0" containsString="0" containsNumber="1" minValue="0.2" maxValue="9.1999999999999993"/>
    </cacheField>
    <cacheField name="Success" numFmtId="0">
      <sharedItems containsSemiMixedTypes="0" containsString="0" containsNumber="1" containsInteger="1" minValue="0" maxValue="1"/>
    </cacheField>
    <cacheField name="Pt3" numFmtId="0">
      <sharedItems containsSemiMixedTypes="0" containsString="0" containsNumber="1" containsInteger="1" minValue="0" maxValue="45" count="15">
        <n v="45"/>
        <n v="42"/>
        <n v="39"/>
        <n v="33"/>
        <n v="30"/>
        <n v="27"/>
        <n v="24"/>
        <n v="21"/>
        <n v="18"/>
        <n v="15"/>
        <n v="12"/>
        <n v="9"/>
        <n v="6"/>
        <n v="3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Liverpool"/>
    <n v="5"/>
    <n v="9"/>
    <x v="0"/>
    <n v="11"/>
    <s v="5-4 | 2-0"/>
    <n v="1.8"/>
    <n v="9.1999999999999993"/>
    <n v="1"/>
    <x v="0"/>
  </r>
  <r>
    <x v="1"/>
    <s v="Liverpool"/>
    <n v="6"/>
    <n v="7"/>
    <x v="1"/>
    <n v="10"/>
    <s v="6-1 | 1-2"/>
    <n v="1.4"/>
    <n v="8.6"/>
    <n v="1"/>
    <x v="1"/>
  </r>
  <r>
    <x v="2"/>
    <s v="Man City"/>
    <n v="5"/>
    <n v="7"/>
    <x v="2"/>
    <n v="10"/>
    <s v="5-2 | 1-2"/>
    <n v="1.4"/>
    <n v="8.4"/>
    <n v="1"/>
    <x v="1"/>
  </r>
  <r>
    <x v="3"/>
    <s v="Man Utd"/>
    <n v="4"/>
    <n v="7"/>
    <x v="3"/>
    <n v="11"/>
    <s v="4-3 | 3-1"/>
    <n v="1.4"/>
    <n v="8.1999999999999993"/>
    <n v="1"/>
    <x v="2"/>
  </r>
  <r>
    <x v="4"/>
    <s v="Man Utd"/>
    <n v="5"/>
    <n v="7"/>
    <x v="4"/>
    <n v="8"/>
    <s v="5-2 | 1-0"/>
    <n v="1.4"/>
    <n v="7.8"/>
    <n v="1"/>
    <x v="2"/>
  </r>
  <r>
    <x v="3"/>
    <s v="Chelsea"/>
    <n v="2"/>
    <n v="6"/>
    <x v="5"/>
    <n v="10"/>
    <s v="2-4 | 3-1"/>
    <n v="1.2"/>
    <n v="6.8"/>
    <n v="1"/>
    <x v="3"/>
  </r>
  <r>
    <x v="5"/>
    <s v="Man City"/>
    <n v="2"/>
    <n v="7"/>
    <x v="6"/>
    <n v="8"/>
    <s v="2-5 | 1-0"/>
    <n v="1.4"/>
    <n v="6.4"/>
    <n v="1"/>
    <x v="4"/>
  </r>
  <r>
    <x v="6"/>
    <s v="Liverpool"/>
    <n v="3"/>
    <n v="5"/>
    <x v="7"/>
    <n v="9"/>
    <s v="3-2 | 2-2"/>
    <n v="1"/>
    <n v="6"/>
    <n v="1"/>
    <x v="4"/>
  </r>
  <r>
    <x v="7"/>
    <s v="Man Utd"/>
    <n v="2"/>
    <n v="5"/>
    <x v="8"/>
    <n v="10"/>
    <s v="2-3 | 2-3"/>
    <n v="1"/>
    <n v="5.6"/>
    <n v="1"/>
    <x v="5"/>
  </r>
  <r>
    <x v="8"/>
    <s v="Arsenal"/>
    <n v="2"/>
    <n v="5"/>
    <x v="8"/>
    <n v="9"/>
    <s v="2-3 | 3-1"/>
    <n v="1"/>
    <n v="5.6"/>
    <n v="1"/>
    <x v="5"/>
  </r>
  <r>
    <x v="1"/>
    <s v="Notts Forest"/>
    <n v="3"/>
    <n v="5"/>
    <x v="9"/>
    <n v="7"/>
    <s v="3-2 | 1-1"/>
    <n v="1"/>
    <n v="5.4"/>
    <n v="1"/>
    <x v="5"/>
  </r>
  <r>
    <x v="9"/>
    <s v="Chelsea"/>
    <n v="2"/>
    <n v="5"/>
    <x v="10"/>
    <n v="6"/>
    <s v="2-3 | 1-0"/>
    <n v="1"/>
    <n v="5.2"/>
    <n v="1"/>
    <x v="6"/>
  </r>
  <r>
    <x v="9"/>
    <s v="Man City"/>
    <n v="2"/>
    <n v="4"/>
    <x v="11"/>
    <n v="7"/>
    <s v="2-2 | 2-1"/>
    <n v="0.8"/>
    <n v="4.8"/>
    <n v="1"/>
    <x v="6"/>
  </r>
  <r>
    <x v="8"/>
    <s v="Liverpool"/>
    <n v="1"/>
    <n v="5"/>
    <x v="12"/>
    <n v="7"/>
    <s v="1-4 | 1-1"/>
    <n v="1"/>
    <n v="4.5999999999999996"/>
    <n v="1"/>
    <x v="7"/>
  </r>
  <r>
    <x v="2"/>
    <s v="Liverpool"/>
    <n v="1"/>
    <n v="4"/>
    <x v="13"/>
    <n v="7"/>
    <s v="1-3 | 2-1"/>
    <n v="0.8"/>
    <n v="4.4000000000000004"/>
    <n v="1"/>
    <x v="7"/>
  </r>
  <r>
    <x v="10"/>
    <s v="Leeds"/>
    <n v="1"/>
    <n v="3"/>
    <x v="14"/>
    <n v="7"/>
    <s v="1-2 | 2-2"/>
    <n v="0.6"/>
    <n v="4.2"/>
    <n v="1"/>
    <x v="7"/>
  </r>
  <r>
    <x v="11"/>
    <s v="Leeds"/>
    <n v="1"/>
    <n v="3"/>
    <x v="14"/>
    <n v="8"/>
    <s v="1-2 | 3-2"/>
    <n v="0.6"/>
    <n v="4.2"/>
    <n v="1"/>
    <x v="7"/>
  </r>
  <r>
    <x v="8"/>
    <s v="Man Utd"/>
    <n v="2"/>
    <n v="3"/>
    <x v="14"/>
    <n v="5"/>
    <s v="2-1 | 0-2"/>
    <n v="0.6"/>
    <n v="4.2"/>
    <n v="1"/>
    <x v="7"/>
  </r>
  <r>
    <x v="12"/>
    <s v="Spurs"/>
    <n v="1"/>
    <n v="4"/>
    <x v="15"/>
    <n v="5"/>
    <s v="1-3 | 1-0"/>
    <n v="0.8"/>
    <n v="4"/>
    <n v="1"/>
    <x v="8"/>
  </r>
  <r>
    <x v="5"/>
    <s v="Liverpool"/>
    <n v="2"/>
    <n v="2"/>
    <x v="15"/>
    <n v="6"/>
    <s v="2-0 | 2-2"/>
    <n v="0.4"/>
    <n v="4"/>
    <n v="1"/>
    <x v="8"/>
  </r>
  <r>
    <x v="11"/>
    <s v="Liverpool"/>
    <n v="1"/>
    <n v="3"/>
    <x v="16"/>
    <n v="6"/>
    <s v="1-2 | 2-1"/>
    <n v="0.6"/>
    <n v="3.6"/>
    <n v="1"/>
    <x v="8"/>
  </r>
  <r>
    <x v="7"/>
    <s v="Arsenal"/>
    <n v="1"/>
    <n v="4"/>
    <x v="16"/>
    <n v="5"/>
    <s v="1-3 | 0-1"/>
    <n v="0.8"/>
    <n v="3.6"/>
    <n v="1"/>
    <x v="8"/>
  </r>
  <r>
    <x v="10"/>
    <s v="Man Utd"/>
    <n v="2"/>
    <n v="2"/>
    <x v="17"/>
    <n v="3"/>
    <s v="2-0 | 1-0"/>
    <n v="0.4"/>
    <n v="3.4"/>
    <n v="1"/>
    <x v="9"/>
  </r>
  <r>
    <x v="9"/>
    <s v="Man Utd"/>
    <n v="2"/>
    <n v="2"/>
    <x v="17"/>
    <n v="4"/>
    <s v="2-0 | 2-0"/>
    <n v="0.4"/>
    <n v="3.4"/>
    <n v="1"/>
    <x v="9"/>
  </r>
  <r>
    <x v="5"/>
    <s v="Chelsea"/>
    <n v="1"/>
    <n v="3"/>
    <x v="17"/>
    <n v="6"/>
    <s v="1-2 | 0-3"/>
    <n v="0.6"/>
    <n v="3.4"/>
    <n v="1"/>
    <x v="9"/>
  </r>
  <r>
    <x v="10"/>
    <s v="Man City"/>
    <n v="1"/>
    <n v="4"/>
    <x v="18"/>
    <n v="4"/>
    <s v="1-3 | 0-0"/>
    <n v="0.8"/>
    <n v="3"/>
    <n v="1"/>
    <x v="9"/>
  </r>
  <r>
    <x v="4"/>
    <s v="Arsenal"/>
    <n v="1"/>
    <n v="2"/>
    <x v="18"/>
    <n v="5"/>
    <s v="1-1 | 2-1"/>
    <n v="0.4"/>
    <n v="3"/>
    <n v="1"/>
    <x v="9"/>
  </r>
  <r>
    <x v="8"/>
    <s v="Chelsea"/>
    <n v="1"/>
    <n v="2"/>
    <x v="18"/>
    <n v="4"/>
    <s v="1-1 | 1-1"/>
    <n v="0.4"/>
    <n v="3"/>
    <n v="1"/>
    <x v="9"/>
  </r>
  <r>
    <x v="11"/>
    <s v="Derby"/>
    <n v="2"/>
    <n v="2"/>
    <x v="19"/>
    <n v="2"/>
    <s v="2-0 | 0-0"/>
    <n v="0.4"/>
    <n v="2.8"/>
    <n v="1"/>
    <x v="10"/>
  </r>
  <r>
    <x v="0"/>
    <s v="Everton"/>
    <n v="1"/>
    <n v="3"/>
    <x v="19"/>
    <n v="5"/>
    <s v="1-2 | 0-2"/>
    <n v="0.6"/>
    <n v="2.8"/>
    <n v="1"/>
    <x v="10"/>
  </r>
  <r>
    <x v="4"/>
    <s v="Chelsea"/>
    <n v="0"/>
    <n v="4"/>
    <x v="19"/>
    <n v="4"/>
    <s v="0-4 | 0-0"/>
    <n v="0.8"/>
    <n v="2.8"/>
    <n v="1"/>
    <x v="10"/>
  </r>
  <r>
    <x v="0"/>
    <s v="Spurs"/>
    <n v="0"/>
    <n v="3"/>
    <x v="20"/>
    <n v="4"/>
    <s v="0-3 | 0-1"/>
    <n v="0.6"/>
    <n v="2.6"/>
    <n v="1"/>
    <x v="10"/>
  </r>
  <r>
    <x v="5"/>
    <s v="Man Utd"/>
    <n v="0"/>
    <n v="3"/>
    <x v="20"/>
    <n v="5"/>
    <s v="0-3 | 1-1"/>
    <n v="0.6"/>
    <n v="2.6"/>
    <n v="1"/>
    <x v="10"/>
  </r>
  <r>
    <x v="2"/>
    <s v="Chelsea"/>
    <n v="1"/>
    <n v="1"/>
    <x v="20"/>
    <n v="5"/>
    <s v="1-0 | 0-4"/>
    <n v="0.2"/>
    <n v="2.6"/>
    <n v="1"/>
    <x v="10"/>
  </r>
  <r>
    <x v="11"/>
    <s v="Arsenal"/>
    <n v="1"/>
    <n v="2"/>
    <x v="21"/>
    <n v="4"/>
    <s v="1-1 | 1-1"/>
    <n v="0.4"/>
    <n v="2.4"/>
    <n v="1"/>
    <x v="10"/>
  </r>
  <r>
    <x v="0"/>
    <s v="Aston Villa"/>
    <n v="2"/>
    <n v="2"/>
    <x v="21"/>
    <n v="2"/>
    <s v="2-0 | 0-0"/>
    <n v="0.4"/>
    <n v="2.4"/>
    <n v="1"/>
    <x v="10"/>
  </r>
  <r>
    <x v="6"/>
    <s v="Arsenal"/>
    <n v="1"/>
    <n v="2"/>
    <x v="21"/>
    <n v="3"/>
    <s v="1-1 | 0-1"/>
    <n v="0.4"/>
    <n v="2.4"/>
    <n v="1"/>
    <x v="10"/>
  </r>
  <r>
    <x v="9"/>
    <s v="Arsenal"/>
    <n v="0"/>
    <n v="2"/>
    <x v="21"/>
    <n v="3"/>
    <s v="0-2 | 0-1"/>
    <n v="0.4"/>
    <n v="2.4"/>
    <n v="1"/>
    <x v="10"/>
  </r>
  <r>
    <x v="2"/>
    <s v="Man Utd"/>
    <n v="0"/>
    <n v="2"/>
    <x v="21"/>
    <n v="6"/>
    <s v="0-2 | 1-3"/>
    <n v="0.4"/>
    <n v="2.4"/>
    <n v="1"/>
    <x v="10"/>
  </r>
  <r>
    <x v="12"/>
    <s v="Man Utd"/>
    <n v="1"/>
    <n v="2"/>
    <x v="22"/>
    <n v="3"/>
    <s v="1-1 | 1-0"/>
    <n v="0.4"/>
    <n v="2.2000000000000002"/>
    <n v="1"/>
    <x v="11"/>
  </r>
  <r>
    <x v="10"/>
    <s v="Everton"/>
    <n v="1"/>
    <n v="2"/>
    <x v="22"/>
    <n v="3"/>
    <s v="1-1 | 0-1"/>
    <n v="0.4"/>
    <n v="2.2000000000000002"/>
    <n v="1"/>
    <x v="11"/>
  </r>
  <r>
    <x v="11"/>
    <s v="Spurs"/>
    <n v="0"/>
    <n v="3"/>
    <x v="22"/>
    <n v="4"/>
    <s v="0-3 | 0-1"/>
    <n v="0.6"/>
    <n v="2.2000000000000002"/>
    <n v="1"/>
    <x v="11"/>
  </r>
  <r>
    <x v="0"/>
    <s v="Man Utd"/>
    <n v="0"/>
    <n v="2"/>
    <x v="22"/>
    <n v="3"/>
    <s v="0-2 | 0-1"/>
    <n v="0.4"/>
    <n v="2.2000000000000002"/>
    <n v="1"/>
    <x v="11"/>
  </r>
  <r>
    <x v="6"/>
    <s v="Everton"/>
    <n v="1"/>
    <n v="1"/>
    <x v="22"/>
    <n v="4"/>
    <s v="1-0 | 1-2"/>
    <n v="0.2"/>
    <n v="2.2000000000000002"/>
    <n v="1"/>
    <x v="11"/>
  </r>
  <r>
    <x v="3"/>
    <s v="Liverpool"/>
    <n v="0"/>
    <n v="1"/>
    <x v="22"/>
    <n v="3"/>
    <s v="0-1 | 2-0"/>
    <n v="0.2"/>
    <n v="2.2000000000000002"/>
    <n v="1"/>
    <x v="11"/>
  </r>
  <r>
    <x v="12"/>
    <s v="Liverpool"/>
    <n v="1"/>
    <n v="2"/>
    <x v="23"/>
    <n v="2"/>
    <s v="1-1 | 0-0"/>
    <n v="0.4"/>
    <n v="2"/>
    <n v="1"/>
    <x v="11"/>
  </r>
  <r>
    <x v="10"/>
    <s v="Liverpool"/>
    <n v="1"/>
    <n v="1"/>
    <x v="23"/>
    <n v="3"/>
    <s v="1-0 | 1-1"/>
    <n v="0.2"/>
    <n v="2"/>
    <n v="1"/>
    <x v="11"/>
  </r>
  <r>
    <x v="5"/>
    <s v="Arsenal"/>
    <n v="0"/>
    <n v="2"/>
    <x v="23"/>
    <n v="5"/>
    <s v="0-2 | 1-2"/>
    <n v="0.4"/>
    <n v="2"/>
    <n v="1"/>
    <x v="11"/>
  </r>
  <r>
    <x v="12"/>
    <s v="Everton"/>
    <n v="1"/>
    <n v="1"/>
    <x v="24"/>
    <n v="1"/>
    <s v="1-0 | 0-0"/>
    <n v="0.2"/>
    <n v="1.8"/>
    <n v="1"/>
    <x v="11"/>
  </r>
  <r>
    <x v="7"/>
    <s v="Liverpool"/>
    <n v="0"/>
    <n v="2"/>
    <x v="24"/>
    <n v="3"/>
    <s v="0-2 | 1-0"/>
    <n v="0.4"/>
    <n v="1.8"/>
    <n v="1"/>
    <x v="11"/>
  </r>
  <r>
    <x v="7"/>
    <s v="Blackburn"/>
    <n v="1"/>
    <n v="1"/>
    <x v="24"/>
    <n v="2"/>
    <s v="1-0 | 1-0"/>
    <n v="0.2"/>
    <n v="1.8"/>
    <n v="1"/>
    <x v="11"/>
  </r>
  <r>
    <x v="3"/>
    <s v="Arsenal"/>
    <n v="0"/>
    <n v="0"/>
    <x v="24"/>
    <n v="2"/>
    <s v="0-0 | 1-1"/>
    <n v="0"/>
    <n v="1.8"/>
    <n v="0"/>
    <x v="11"/>
  </r>
  <r>
    <x v="10"/>
    <s v="WBA"/>
    <n v="0"/>
    <n v="2"/>
    <x v="25"/>
    <n v="4"/>
    <s v="0-2 | 0-2"/>
    <n v="0.4"/>
    <n v="1.6"/>
    <n v="1"/>
    <x v="12"/>
  </r>
  <r>
    <x v="1"/>
    <s v="Man Utd"/>
    <n v="0"/>
    <n v="1"/>
    <x v="25"/>
    <n v="4"/>
    <s v="0-1 | 1-2"/>
    <n v="0.2"/>
    <n v="1.6"/>
    <n v="1"/>
    <x v="12"/>
  </r>
  <r>
    <x v="6"/>
    <s v="Notts Forest"/>
    <n v="0"/>
    <n v="2"/>
    <x v="25"/>
    <n v="2"/>
    <s v="0-2 | 0-0"/>
    <n v="0.4"/>
    <n v="1.6"/>
    <n v="1"/>
    <x v="12"/>
  </r>
  <r>
    <x v="12"/>
    <s v="Leicester"/>
    <n v="0"/>
    <n v="1"/>
    <x v="26"/>
    <n v="4"/>
    <s v="0-1 | 0-3"/>
    <n v="0.2"/>
    <n v="1.4"/>
    <n v="1"/>
    <x v="12"/>
  </r>
  <r>
    <x v="1"/>
    <s v="Arsenal"/>
    <n v="0"/>
    <n v="1"/>
    <x v="26"/>
    <n v="4"/>
    <s v="0-1 | 0-3"/>
    <n v="0.2"/>
    <n v="1.4"/>
    <n v="1"/>
    <x v="12"/>
  </r>
  <r>
    <x v="0"/>
    <s v="Ipswich"/>
    <n v="0"/>
    <n v="1"/>
    <x v="26"/>
    <n v="3"/>
    <s v="0-1 | 2-0"/>
    <n v="0.2"/>
    <n v="1.4"/>
    <n v="1"/>
    <x v="12"/>
  </r>
  <r>
    <x v="7"/>
    <s v="Leeds"/>
    <n v="1"/>
    <n v="1"/>
    <x v="26"/>
    <n v="1"/>
    <s v="1-0 | 0-0"/>
    <n v="0.2"/>
    <n v="1.4"/>
    <n v="1"/>
    <x v="12"/>
  </r>
  <r>
    <x v="4"/>
    <s v="Leicester"/>
    <n v="0"/>
    <n v="2"/>
    <x v="26"/>
    <n v="3"/>
    <s v="0-2 | 0-1"/>
    <n v="0.4"/>
    <n v="1.4"/>
    <n v="1"/>
    <x v="12"/>
  </r>
  <r>
    <x v="5"/>
    <s v="Spurs"/>
    <n v="0"/>
    <n v="0"/>
    <x v="26"/>
    <n v="2"/>
    <s v="0-0 | 2-0"/>
    <n v="0"/>
    <n v="1.4"/>
    <n v="0"/>
    <x v="12"/>
  </r>
  <r>
    <x v="2"/>
    <s v="Arsenal"/>
    <n v="0"/>
    <n v="0"/>
    <x v="26"/>
    <n v="3"/>
    <s v="0-0 | 3-0"/>
    <n v="0"/>
    <n v="1.4"/>
    <n v="0"/>
    <x v="12"/>
  </r>
  <r>
    <x v="12"/>
    <s v="West Ham"/>
    <n v="0"/>
    <n v="2"/>
    <x v="27"/>
    <n v="2"/>
    <s v="0-2 | 0-0"/>
    <n v="0.4"/>
    <n v="1.2"/>
    <n v="1"/>
    <x v="12"/>
  </r>
  <r>
    <x v="12"/>
    <s v="Ipswich"/>
    <n v="1"/>
    <n v="1"/>
    <x v="27"/>
    <n v="1"/>
    <s v="1-0 | 0-0"/>
    <n v="0.2"/>
    <n v="1.2"/>
    <n v="1"/>
    <x v="12"/>
  </r>
  <r>
    <x v="10"/>
    <s v="Arsenal"/>
    <n v="0"/>
    <n v="1"/>
    <x v="27"/>
    <n v="3"/>
    <s v="0-1 | 0-2"/>
    <n v="0.2"/>
    <n v="1.2"/>
    <n v="1"/>
    <x v="12"/>
  </r>
  <r>
    <x v="1"/>
    <s v="Man City"/>
    <n v="0"/>
    <n v="1"/>
    <x v="27"/>
    <n v="2"/>
    <s v="0-1 | 1-0"/>
    <n v="0.2"/>
    <n v="1.2"/>
    <n v="1"/>
    <x v="12"/>
  </r>
  <r>
    <x v="6"/>
    <s v="Man Utd"/>
    <n v="0"/>
    <n v="1"/>
    <x v="27"/>
    <n v="2"/>
    <s v="0-1 | 1-0"/>
    <n v="0.2"/>
    <n v="1.2"/>
    <n v="1"/>
    <x v="12"/>
  </r>
  <r>
    <x v="7"/>
    <s v="Sheffield Weds"/>
    <n v="0"/>
    <n v="1"/>
    <x v="27"/>
    <n v="3"/>
    <s v="0-1 | 0-2"/>
    <n v="0.2"/>
    <n v="1.2"/>
    <n v="1"/>
    <x v="12"/>
  </r>
  <r>
    <x v="4"/>
    <s v="Newcastle"/>
    <n v="0"/>
    <n v="0"/>
    <x v="27"/>
    <n v="4"/>
    <s v="0-0 | 2-2"/>
    <n v="0"/>
    <n v="1.2"/>
    <n v="0"/>
    <x v="12"/>
  </r>
  <r>
    <x v="9"/>
    <s v="Liverpool"/>
    <n v="0"/>
    <n v="1"/>
    <x v="27"/>
    <n v="3"/>
    <s v="0-1 | 1-1"/>
    <n v="0.2"/>
    <n v="1.2"/>
    <n v="1"/>
    <x v="12"/>
  </r>
  <r>
    <x v="5"/>
    <s v="Leicester"/>
    <n v="1"/>
    <n v="1"/>
    <x v="27"/>
    <n v="1"/>
    <s v="1-0 | 0-0"/>
    <n v="0.2"/>
    <n v="1.2"/>
    <n v="1"/>
    <x v="12"/>
  </r>
  <r>
    <x v="12"/>
    <s v="Burnley"/>
    <n v="0"/>
    <n v="0"/>
    <x v="28"/>
    <n v="2"/>
    <s v="0-0 | 1-1"/>
    <n v="0"/>
    <n v="1"/>
    <n v="0"/>
    <x v="13"/>
  </r>
  <r>
    <x v="10"/>
    <s v="Chelsea"/>
    <n v="0"/>
    <n v="1"/>
    <x v="28"/>
    <n v="2"/>
    <s v="0-1 | 0-1"/>
    <n v="0.2"/>
    <n v="1"/>
    <n v="1"/>
    <x v="13"/>
  </r>
  <r>
    <x v="11"/>
    <s v="Wolves"/>
    <n v="0"/>
    <n v="1"/>
    <x v="28"/>
    <n v="2"/>
    <s v="0-1 | 0-1"/>
    <n v="0.2"/>
    <n v="1"/>
    <n v="1"/>
    <x v="13"/>
  </r>
  <r>
    <x v="1"/>
    <s v="Ipswich"/>
    <n v="0"/>
    <n v="1"/>
    <x v="28"/>
    <n v="1"/>
    <s v="0-1 | 0-0"/>
    <n v="0.2"/>
    <n v="1"/>
    <n v="1"/>
    <x v="13"/>
  </r>
  <r>
    <x v="7"/>
    <s v="Aston Villa"/>
    <n v="0"/>
    <n v="1"/>
    <x v="28"/>
    <n v="2"/>
    <s v="0-1 | 1-0"/>
    <n v="0.2"/>
    <n v="1"/>
    <n v="1"/>
    <x v="13"/>
  </r>
  <r>
    <x v="4"/>
    <s v="Liverpool"/>
    <n v="0"/>
    <n v="0"/>
    <x v="28"/>
    <n v="1"/>
    <s v="0-0 | 0-1"/>
    <n v="0"/>
    <n v="1"/>
    <n v="0"/>
    <x v="13"/>
  </r>
  <r>
    <x v="4"/>
    <s v="Aston Villa"/>
    <n v="0"/>
    <n v="1"/>
    <x v="28"/>
    <n v="2"/>
    <s v="0-1 | 0-1"/>
    <n v="0.2"/>
    <n v="1"/>
    <n v="1"/>
    <x v="13"/>
  </r>
  <r>
    <x v="3"/>
    <s v="Spurs"/>
    <n v="0"/>
    <n v="1"/>
    <x v="28"/>
    <n v="2"/>
    <s v="0-1 | 0-1"/>
    <n v="0.2"/>
    <n v="1"/>
    <n v="1"/>
    <x v="13"/>
  </r>
  <r>
    <x v="2"/>
    <s v="Spurs"/>
    <n v="0"/>
    <n v="1"/>
    <x v="28"/>
    <n v="2"/>
    <s v="0-1 | 0-1"/>
    <n v="0.2"/>
    <n v="1"/>
    <n v="1"/>
    <x v="13"/>
  </r>
  <r>
    <x v="2"/>
    <s v="Newcastle"/>
    <n v="0"/>
    <n v="1"/>
    <x v="28"/>
    <n v="2"/>
    <s v="0-1 | 0-1"/>
    <n v="0.2"/>
    <n v="1"/>
    <n v="1"/>
    <x v="13"/>
  </r>
  <r>
    <x v="12"/>
    <s v="Aston Villa"/>
    <n v="0"/>
    <n v="1"/>
    <x v="29"/>
    <n v="2"/>
    <s v="0-1 | 0-1"/>
    <n v="0.2"/>
    <n v="0.8"/>
    <n v="1"/>
    <x v="13"/>
  </r>
  <r>
    <x v="12"/>
    <s v="Chelsea"/>
    <n v="0"/>
    <n v="1"/>
    <x v="29"/>
    <n v="1"/>
    <s v="0-1 | 0-0"/>
    <n v="0.2"/>
    <n v="0.8"/>
    <n v="1"/>
    <x v="13"/>
  </r>
  <r>
    <x v="12"/>
    <s v="Birmingham"/>
    <n v="0"/>
    <n v="1"/>
    <x v="29"/>
    <n v="2"/>
    <s v="0-1 | 0-1"/>
    <n v="0.2"/>
    <n v="0.8"/>
    <n v="1"/>
    <x v="13"/>
  </r>
  <r>
    <x v="10"/>
    <s v="Spurs"/>
    <n v="0"/>
    <n v="1"/>
    <x v="29"/>
    <n v="1"/>
    <s v="0-1 | 0-0"/>
    <n v="0.2"/>
    <n v="0.8"/>
    <n v="1"/>
    <x v="13"/>
  </r>
  <r>
    <x v="11"/>
    <s v="Chelsea"/>
    <n v="0"/>
    <n v="1"/>
    <x v="29"/>
    <n v="2"/>
    <s v="0-1 | 0-1"/>
    <n v="0.2"/>
    <n v="0.8"/>
    <n v="1"/>
    <x v="13"/>
  </r>
  <r>
    <x v="11"/>
    <s v="Aston Villa"/>
    <n v="0"/>
    <n v="1"/>
    <x v="29"/>
    <n v="2"/>
    <s v="0-1 | 0-1"/>
    <n v="0.2"/>
    <n v="0.8"/>
    <n v="1"/>
    <x v="13"/>
  </r>
  <r>
    <x v="1"/>
    <s v="Aston Villa"/>
    <n v="0"/>
    <n v="1"/>
    <x v="29"/>
    <n v="1"/>
    <s v="0-1 | 0-0"/>
    <n v="0.2"/>
    <n v="0.8"/>
    <n v="1"/>
    <x v="13"/>
  </r>
  <r>
    <x v="1"/>
    <s v="West Ham"/>
    <n v="0"/>
    <n v="1"/>
    <x v="29"/>
    <n v="2"/>
    <s v="0-1 | 0-1"/>
    <n v="0.2"/>
    <n v="0.8"/>
    <n v="1"/>
    <x v="13"/>
  </r>
  <r>
    <x v="1"/>
    <s v="Southampton"/>
    <n v="0"/>
    <n v="1"/>
    <x v="29"/>
    <n v="2"/>
    <s v="0-1 | 0-1"/>
    <n v="0.2"/>
    <n v="0.8"/>
    <n v="1"/>
    <x v="13"/>
  </r>
  <r>
    <x v="6"/>
    <s v="Luton"/>
    <n v="0"/>
    <n v="1"/>
    <x v="29"/>
    <n v="2"/>
    <s v="0-1 | 0-1"/>
    <n v="0.2"/>
    <n v="0.8"/>
    <n v="1"/>
    <x v="13"/>
  </r>
  <r>
    <x v="3"/>
    <s v="Portsmouth"/>
    <n v="0"/>
    <n v="1"/>
    <x v="29"/>
    <n v="2"/>
    <s v="0-1 | 0-1"/>
    <n v="0.2"/>
    <n v="0.8"/>
    <n v="1"/>
    <x v="13"/>
  </r>
  <r>
    <x v="12"/>
    <s v="Norwich"/>
    <n v="0"/>
    <n v="1"/>
    <x v="30"/>
    <n v="1"/>
    <s v="0-1 | 0-0"/>
    <n v="0.2"/>
    <n v="0.6"/>
    <n v="1"/>
    <x v="13"/>
  </r>
  <r>
    <x v="12"/>
    <s v="Leeds"/>
    <n v="0"/>
    <n v="0"/>
    <x v="30"/>
    <n v="2"/>
    <s v="0-0 | 1-1"/>
    <n v="0"/>
    <n v="0.6"/>
    <n v="0"/>
    <x v="13"/>
  </r>
  <r>
    <x v="10"/>
    <s v="QPR"/>
    <n v="0"/>
    <n v="1"/>
    <x v="30"/>
    <n v="1"/>
    <s v="0-1 | 0-0"/>
    <n v="0.2"/>
    <n v="0.6"/>
    <n v="1"/>
    <x v="13"/>
  </r>
  <r>
    <x v="10"/>
    <s v="Newcastle"/>
    <n v="0"/>
    <n v="1"/>
    <x v="30"/>
    <n v="1"/>
    <s v="0-1 | 0-0"/>
    <n v="0.2"/>
    <n v="0.6"/>
    <n v="1"/>
    <x v="13"/>
  </r>
  <r>
    <x v="10"/>
    <s v="Swindon"/>
    <n v="0"/>
    <n v="1"/>
    <x v="30"/>
    <n v="1"/>
    <s v="0-1 | 0-0"/>
    <n v="0.2"/>
    <n v="0.6"/>
    <n v="1"/>
    <x v="13"/>
  </r>
  <r>
    <x v="11"/>
    <s v="West Ham"/>
    <n v="0"/>
    <n v="1"/>
    <x v="30"/>
    <n v="1"/>
    <s v="0-1 | 0-0"/>
    <n v="0.2"/>
    <n v="0.6"/>
    <n v="1"/>
    <x v="13"/>
  </r>
  <r>
    <x v="11"/>
    <s v="Ipswich"/>
    <n v="0"/>
    <n v="0"/>
    <x v="30"/>
    <n v="0"/>
    <s v="0-0 | 0-0"/>
    <n v="0"/>
    <n v="0.6"/>
    <n v="0"/>
    <x v="13"/>
  </r>
  <r>
    <x v="11"/>
    <s v="Stoke"/>
    <n v="0"/>
    <n v="1"/>
    <x v="30"/>
    <n v="1"/>
    <s v="0-1 | 0-0"/>
    <n v="0.2"/>
    <n v="0.6"/>
    <n v="1"/>
    <x v="13"/>
  </r>
  <r>
    <x v="11"/>
    <s v="Sunderland"/>
    <n v="0"/>
    <n v="1"/>
    <x v="30"/>
    <n v="1"/>
    <s v="0-1 | 0-0"/>
    <n v="0.2"/>
    <n v="0.6"/>
    <n v="1"/>
    <x v="13"/>
  </r>
  <r>
    <x v="1"/>
    <s v="Wolves"/>
    <n v="0"/>
    <n v="1"/>
    <x v="30"/>
    <n v="1"/>
    <s v="0-1 | 0-0"/>
    <n v="0.2"/>
    <n v="0.6"/>
    <n v="1"/>
    <x v="13"/>
  </r>
  <r>
    <x v="1"/>
    <s v="Everton"/>
    <n v="0"/>
    <n v="0"/>
    <x v="30"/>
    <n v="1"/>
    <s v="0-0 | 0-1"/>
    <n v="0"/>
    <n v="0.6"/>
    <n v="0"/>
    <x v="13"/>
  </r>
  <r>
    <x v="0"/>
    <s v="Norwich"/>
    <n v="0"/>
    <n v="1"/>
    <x v="30"/>
    <n v="1"/>
    <s v="0-1 | 0-0"/>
    <n v="0.2"/>
    <n v="0.6"/>
    <n v="1"/>
    <x v="13"/>
  </r>
  <r>
    <x v="0"/>
    <s v="Watford"/>
    <n v="0"/>
    <n v="0"/>
    <x v="30"/>
    <n v="2"/>
    <s v="0-0 | 1-1"/>
    <n v="0"/>
    <n v="0.6"/>
    <n v="0"/>
    <x v="13"/>
  </r>
  <r>
    <x v="6"/>
    <s v="Spurs"/>
    <n v="0"/>
    <n v="0"/>
    <x v="30"/>
    <n v="1"/>
    <s v="0-0 | 0-1"/>
    <n v="0"/>
    <n v="0.6"/>
    <n v="0"/>
    <x v="13"/>
  </r>
  <r>
    <x v="6"/>
    <s v="Oxford"/>
    <n v="0"/>
    <n v="1"/>
    <x v="30"/>
    <n v="1"/>
    <s v="0-1 | 0-0"/>
    <n v="0.2"/>
    <n v="0.6"/>
    <n v="1"/>
    <x v="13"/>
  </r>
  <r>
    <x v="6"/>
    <s v="Coventry"/>
    <n v="0"/>
    <n v="1"/>
    <x v="30"/>
    <n v="1"/>
    <s v="0-1 | 0-0"/>
    <n v="0.2"/>
    <n v="0.6"/>
    <n v="1"/>
    <x v="13"/>
  </r>
  <r>
    <x v="6"/>
    <s v="Wimbledon"/>
    <n v="0"/>
    <n v="1"/>
    <x v="30"/>
    <n v="1"/>
    <s v="0-1 | 0-0"/>
    <n v="0.2"/>
    <n v="0.6"/>
    <n v="1"/>
    <x v="13"/>
  </r>
  <r>
    <x v="7"/>
    <s v="Everton"/>
    <n v="0"/>
    <n v="1"/>
    <x v="30"/>
    <n v="1"/>
    <s v="0-1 | 0-0"/>
    <n v="0.2"/>
    <n v="0.6"/>
    <n v="1"/>
    <x v="13"/>
  </r>
  <r>
    <x v="7"/>
    <s v="Spurs"/>
    <n v="0"/>
    <n v="1"/>
    <x v="30"/>
    <n v="1"/>
    <s v="0-1 | 0-0"/>
    <n v="0.2"/>
    <n v="0.6"/>
    <n v="1"/>
    <x v="13"/>
  </r>
  <r>
    <x v="7"/>
    <s v="Notts Forest"/>
    <n v="0"/>
    <n v="0"/>
    <x v="30"/>
    <n v="2"/>
    <s v="0-0 | 0-2"/>
    <n v="0"/>
    <n v="0.6"/>
    <n v="0"/>
    <x v="13"/>
  </r>
  <r>
    <x v="4"/>
    <s v="Leeds"/>
    <n v="0"/>
    <n v="0"/>
    <x v="30"/>
    <n v="1"/>
    <s v="0-0 | 0-1"/>
    <n v="0"/>
    <n v="0.6"/>
    <n v="0"/>
    <x v="13"/>
  </r>
  <r>
    <x v="4"/>
    <s v="Spurs"/>
    <n v="0"/>
    <n v="1"/>
    <x v="30"/>
    <n v="1"/>
    <s v="0-1 | 0-0"/>
    <n v="0.2"/>
    <n v="0.6"/>
    <n v="1"/>
    <x v="13"/>
  </r>
  <r>
    <x v="4"/>
    <s v="Middlesbrough"/>
    <n v="0"/>
    <n v="0"/>
    <x v="30"/>
    <n v="3"/>
    <s v="0-0 | 0-3"/>
    <n v="0"/>
    <n v="0.6"/>
    <n v="0"/>
    <x v="13"/>
  </r>
  <r>
    <x v="8"/>
    <s v="Middlesbrough"/>
    <n v="0"/>
    <n v="1"/>
    <x v="30"/>
    <n v="1"/>
    <s v="0-1 | 0-0"/>
    <n v="0.2"/>
    <n v="0.6"/>
    <n v="1"/>
    <x v="13"/>
  </r>
  <r>
    <x v="8"/>
    <s v="Blackburn"/>
    <n v="0"/>
    <n v="1"/>
    <x v="30"/>
    <n v="1"/>
    <s v="0-1 | 0-0"/>
    <n v="0.2"/>
    <n v="0.6"/>
    <n v="1"/>
    <x v="13"/>
  </r>
  <r>
    <x v="9"/>
    <s v="Wigan"/>
    <n v="0"/>
    <n v="1"/>
    <x v="30"/>
    <n v="1"/>
    <s v="0-1 | 0-0"/>
    <n v="0.2"/>
    <n v="0.6"/>
    <n v="1"/>
    <x v="13"/>
  </r>
  <r>
    <x v="9"/>
    <s v="Birmingham"/>
    <n v="0"/>
    <n v="1"/>
    <x v="30"/>
    <n v="1"/>
    <s v="0-1 | 0-0"/>
    <n v="0.2"/>
    <n v="0.6"/>
    <n v="1"/>
    <x v="13"/>
  </r>
  <r>
    <x v="9"/>
    <s v="Swansea"/>
    <n v="0"/>
    <n v="1"/>
    <x v="30"/>
    <n v="1"/>
    <s v="0-1 | 0-0"/>
    <n v="0.2"/>
    <n v="0.6"/>
    <n v="1"/>
    <x v="13"/>
  </r>
  <r>
    <x v="2"/>
    <s v="Leicester"/>
    <n v="0"/>
    <n v="1"/>
    <x v="30"/>
    <n v="1"/>
    <s v="0-1 | 0-0"/>
    <n v="0.2"/>
    <n v="0.6"/>
    <n v="1"/>
    <x v="13"/>
  </r>
  <r>
    <x v="2"/>
    <s v="Crystal Palace"/>
    <n v="0"/>
    <n v="1"/>
    <x v="30"/>
    <n v="1"/>
    <s v="0-1 | 0-0"/>
    <n v="0.2"/>
    <n v="0.6"/>
    <n v="1"/>
    <x v="13"/>
  </r>
  <r>
    <x v="2"/>
    <s v="West Ham"/>
    <n v="0"/>
    <n v="1"/>
    <x v="30"/>
    <n v="1"/>
    <s v="0-1 | 0-0"/>
    <n v="0.2"/>
    <n v="0.6"/>
    <n v="1"/>
    <x v="13"/>
  </r>
  <r>
    <x v="12"/>
    <s v="Sheffield Weds"/>
    <n v="0"/>
    <n v="0"/>
    <x v="31"/>
    <n v="1"/>
    <s v="0-0 | 1-0"/>
    <n v="0"/>
    <n v="0.4"/>
    <n v="0"/>
    <x v="14"/>
  </r>
  <r>
    <x v="10"/>
    <s v="Notts Forest"/>
    <n v="0"/>
    <n v="0"/>
    <x v="31"/>
    <n v="1"/>
    <s v="0-0 | 1-0"/>
    <n v="0"/>
    <n v="0.4"/>
    <n v="0"/>
    <x v="14"/>
  </r>
  <r>
    <x v="11"/>
    <s v="Man City"/>
    <n v="0"/>
    <n v="0"/>
    <x v="31"/>
    <n v="1"/>
    <s v="0-0 | 0-1"/>
    <n v="0"/>
    <n v="0.4"/>
    <n v="0"/>
    <x v="14"/>
  </r>
  <r>
    <x v="11"/>
    <s v="Norwich"/>
    <n v="0"/>
    <n v="0"/>
    <x v="31"/>
    <n v="2"/>
    <s v="0-0 | 0-2"/>
    <n v="0"/>
    <n v="0.4"/>
    <n v="0"/>
    <x v="14"/>
  </r>
  <r>
    <x v="1"/>
    <s v="QPR"/>
    <n v="0"/>
    <n v="0"/>
    <x v="31"/>
    <n v="1"/>
    <s v="0-0 | 1-0"/>
    <n v="0"/>
    <n v="0.4"/>
    <n v="0"/>
    <x v="14"/>
  </r>
  <r>
    <x v="0"/>
    <s v="Southampton"/>
    <n v="0"/>
    <n v="0"/>
    <x v="31"/>
    <n v="1"/>
    <s v="0-0 | 1-0"/>
    <n v="0"/>
    <n v="0.4"/>
    <n v="0"/>
    <x v="14"/>
  </r>
  <r>
    <x v="6"/>
    <s v="Aston Villa"/>
    <n v="0"/>
    <n v="0"/>
    <x v="31"/>
    <n v="1"/>
    <s v="0-0 | 1-0"/>
    <n v="0"/>
    <n v="0.4"/>
    <n v="0"/>
    <x v="14"/>
  </r>
  <r>
    <x v="8"/>
    <s v="Newcastle"/>
    <n v="0"/>
    <n v="0"/>
    <x v="31"/>
    <n v="0"/>
    <s v="0-0 | 0-0"/>
    <n v="0"/>
    <n v="0.4"/>
    <n v="0"/>
    <x v="14"/>
  </r>
  <r>
    <x v="8"/>
    <s v="Leeds"/>
    <n v="0"/>
    <n v="0"/>
    <x v="31"/>
    <n v="0"/>
    <s v="0-0 | 0-0"/>
    <n v="0"/>
    <n v="0.4"/>
    <n v="0"/>
    <x v="14"/>
  </r>
  <r>
    <x v="9"/>
    <s v="Spurs"/>
    <n v="0"/>
    <n v="0"/>
    <x v="31"/>
    <n v="1"/>
    <s v="0-0 | 0-1"/>
    <n v="0"/>
    <n v="0.4"/>
    <n v="0"/>
    <x v="14"/>
  </r>
  <r>
    <x v="12"/>
    <s v="Stoke"/>
    <n v="0"/>
    <n v="0"/>
    <x v="32"/>
    <n v="1"/>
    <s v="0-0 | 0-1"/>
    <n v="0"/>
    <n v="0.2"/>
    <n v="0"/>
    <x v="14"/>
  </r>
  <r>
    <x v="12"/>
    <s v="Wolves"/>
    <n v="0"/>
    <n v="0"/>
    <x v="32"/>
    <n v="0"/>
    <s v="0-0 | 0-0"/>
    <n v="0"/>
    <n v="0.2"/>
    <n v="0"/>
    <x v="14"/>
  </r>
  <r>
    <x v="12"/>
    <s v="Preston NE"/>
    <n v="0"/>
    <n v="0"/>
    <x v="32"/>
    <n v="1"/>
    <s v="0-0 | 0-1"/>
    <n v="0"/>
    <n v="0.2"/>
    <n v="0"/>
    <x v="14"/>
  </r>
  <r>
    <x v="12"/>
    <s v="Rotherham"/>
    <n v="0"/>
    <n v="0"/>
    <x v="32"/>
    <n v="1"/>
    <s v="0-0 | 0-1"/>
    <n v="0"/>
    <n v="0.2"/>
    <n v="0"/>
    <x v="14"/>
  </r>
  <r>
    <x v="12"/>
    <s v="Rochdale"/>
    <n v="0"/>
    <n v="0"/>
    <x v="32"/>
    <n v="1"/>
    <s v="0-0 | 0-1"/>
    <n v="0"/>
    <n v="0.2"/>
    <n v="0"/>
    <x v="14"/>
  </r>
  <r>
    <x v="10"/>
    <s v="Leicester"/>
    <n v="0"/>
    <n v="0"/>
    <x v="32"/>
    <n v="1"/>
    <s v="0-0 | 0-1"/>
    <n v="0"/>
    <n v="0.2"/>
    <n v="0"/>
    <x v="14"/>
  </r>
  <r>
    <x v="10"/>
    <s v="West Ham"/>
    <n v="0"/>
    <n v="0"/>
    <x v="32"/>
    <n v="1"/>
    <s v="0-0 | 0-1"/>
    <n v="0"/>
    <n v="0.2"/>
    <n v="0"/>
    <x v="14"/>
  </r>
  <r>
    <x v="10"/>
    <s v="Burnley"/>
    <n v="0"/>
    <n v="0"/>
    <x v="32"/>
    <n v="0"/>
    <s v="0-0 | 0-0"/>
    <n v="0"/>
    <n v="0.2"/>
    <n v="0"/>
    <x v="14"/>
  </r>
  <r>
    <x v="10"/>
    <s v="Sheffield Weds"/>
    <n v="0"/>
    <n v="0"/>
    <x v="32"/>
    <n v="1"/>
    <s v="0-0 | 0-1"/>
    <n v="0"/>
    <n v="0.2"/>
    <n v="0"/>
    <x v="14"/>
  </r>
  <r>
    <x v="10"/>
    <s v="Derby"/>
    <n v="0"/>
    <n v="0"/>
    <x v="32"/>
    <n v="0"/>
    <s v="0-0 | 0-0"/>
    <n v="0"/>
    <n v="0.2"/>
    <n v="0"/>
    <x v="14"/>
  </r>
  <r>
    <x v="11"/>
    <s v="Everton"/>
    <n v="0"/>
    <n v="0"/>
    <x v="32"/>
    <n v="0"/>
    <s v="0-0 | 0-0"/>
    <n v="0"/>
    <n v="0.2"/>
    <n v="0"/>
    <x v="14"/>
  </r>
  <r>
    <x v="11"/>
    <s v="Newcastle"/>
    <n v="0"/>
    <n v="0"/>
    <x v="32"/>
    <n v="1"/>
    <s v="0-0 | 0-1"/>
    <n v="0"/>
    <n v="0.2"/>
    <n v="0"/>
    <x v="14"/>
  </r>
  <r>
    <x v="11"/>
    <s v="Fulham"/>
    <n v="0"/>
    <n v="0"/>
    <x v="32"/>
    <n v="1"/>
    <s v="0-0 | 0-1"/>
    <n v="0"/>
    <n v="0.2"/>
    <n v="0"/>
    <x v="14"/>
  </r>
  <r>
    <x v="1"/>
    <s v="Derby"/>
    <n v="0"/>
    <n v="0"/>
    <x v="32"/>
    <n v="0"/>
    <s v="0-0 | 0-0"/>
    <n v="0"/>
    <n v="0.2"/>
    <n v="0"/>
    <x v="14"/>
  </r>
  <r>
    <x v="1"/>
    <s v="Newcastle"/>
    <n v="0"/>
    <n v="0"/>
    <x v="32"/>
    <n v="1"/>
    <s v="0-0 | 0-1"/>
    <n v="0"/>
    <n v="0.2"/>
    <n v="0"/>
    <x v="14"/>
  </r>
  <r>
    <x v="1"/>
    <s v="WBA"/>
    <n v="0"/>
    <n v="0"/>
    <x v="32"/>
    <n v="0"/>
    <s v="0-0 | 0-0"/>
    <n v="0"/>
    <n v="0.2"/>
    <n v="0"/>
    <x v="14"/>
  </r>
  <r>
    <x v="0"/>
    <s v="Notts Forest"/>
    <n v="0"/>
    <n v="0"/>
    <x v="32"/>
    <n v="0"/>
    <s v="0-0 | 0-0"/>
    <n v="0"/>
    <n v="0.2"/>
    <n v="0"/>
    <x v="14"/>
  </r>
  <r>
    <x v="0"/>
    <s v="Arsenal"/>
    <n v="0"/>
    <n v="0"/>
    <x v="32"/>
    <n v="0"/>
    <s v="0-0 | 0-0"/>
    <n v="0"/>
    <n v="0.2"/>
    <n v="0"/>
    <x v="14"/>
  </r>
  <r>
    <x v="0"/>
    <s v="Man City"/>
    <n v="0"/>
    <n v="0"/>
    <x v="32"/>
    <n v="1"/>
    <s v="0-0 | 0-1"/>
    <n v="0"/>
    <n v="0.2"/>
    <n v="0"/>
    <x v="14"/>
  </r>
  <r>
    <x v="0"/>
    <s v="West Ham"/>
    <n v="0"/>
    <n v="0"/>
    <x v="32"/>
    <n v="1"/>
    <s v="0-0 | 0-1"/>
    <n v="0"/>
    <n v="0.2"/>
    <n v="0"/>
    <x v="14"/>
  </r>
  <r>
    <x v="0"/>
    <s v="QPR"/>
    <n v="0"/>
    <n v="0"/>
    <x v="32"/>
    <n v="1"/>
    <s v="0-0 | 0-1"/>
    <n v="0"/>
    <n v="0.2"/>
    <n v="0"/>
    <x v="14"/>
  </r>
  <r>
    <x v="0"/>
    <s v="WBA"/>
    <n v="0"/>
    <n v="0"/>
    <x v="32"/>
    <n v="0"/>
    <s v="0-0 | 0-0"/>
    <n v="0"/>
    <n v="0.2"/>
    <n v="0"/>
    <x v="14"/>
  </r>
  <r>
    <x v="0"/>
    <s v="Sunderland"/>
    <n v="0"/>
    <n v="0"/>
    <x v="32"/>
    <n v="1"/>
    <s v="0-0 | 0-1"/>
    <n v="0"/>
    <n v="0.2"/>
    <n v="0"/>
    <x v="14"/>
  </r>
  <r>
    <x v="0"/>
    <s v="Brighton"/>
    <n v="0"/>
    <n v="0"/>
    <x v="32"/>
    <n v="1"/>
    <s v="0-0 | 0-1"/>
    <n v="0"/>
    <n v="0.2"/>
    <n v="0"/>
    <x v="14"/>
  </r>
  <r>
    <x v="6"/>
    <s v="Crystal Palace"/>
    <n v="0"/>
    <n v="0"/>
    <x v="32"/>
    <n v="1"/>
    <s v="0-0 | 0-1"/>
    <n v="0"/>
    <n v="0.2"/>
    <n v="0"/>
    <x v="14"/>
  </r>
  <r>
    <x v="6"/>
    <s v="Norwich"/>
    <n v="0"/>
    <n v="0"/>
    <x v="32"/>
    <n v="0"/>
    <s v="0-0 | 0-0"/>
    <n v="0"/>
    <n v="0.2"/>
    <n v="0"/>
    <x v="14"/>
  </r>
  <r>
    <x v="6"/>
    <s v="West Ham"/>
    <n v="0"/>
    <n v="0"/>
    <x v="32"/>
    <n v="0"/>
    <s v="0-0 | 0-0"/>
    <n v="0"/>
    <n v="0.2"/>
    <n v="0"/>
    <x v="14"/>
  </r>
  <r>
    <x v="6"/>
    <s v="QPR"/>
    <n v="0"/>
    <n v="0"/>
    <x v="32"/>
    <n v="1"/>
    <s v="0-0 | 0-1"/>
    <n v="0"/>
    <n v="0.2"/>
    <n v="0"/>
    <x v="14"/>
  </r>
  <r>
    <x v="6"/>
    <s v="Oldham"/>
    <n v="0"/>
    <n v="0"/>
    <x v="32"/>
    <n v="1"/>
    <s v="0-0 | 0-1"/>
    <n v="0"/>
    <n v="0.2"/>
    <n v="0"/>
    <x v="14"/>
  </r>
  <r>
    <x v="7"/>
    <s v="Norwich"/>
    <n v="0"/>
    <n v="0"/>
    <x v="32"/>
    <n v="0"/>
    <s v="0-0 | 0-0"/>
    <n v="0"/>
    <n v="0.2"/>
    <n v="0"/>
    <x v="14"/>
  </r>
  <r>
    <x v="7"/>
    <s v="Sunderland"/>
    <n v="0"/>
    <n v="0"/>
    <x v="32"/>
    <n v="1"/>
    <s v="0-0 | 0-1"/>
    <n v="0"/>
    <n v="0.2"/>
    <n v="0"/>
    <x v="14"/>
  </r>
  <r>
    <x v="7"/>
    <s v="Newcastle"/>
    <n v="0"/>
    <n v="0"/>
    <x v="32"/>
    <n v="0"/>
    <s v="0-0 | 0-0"/>
    <n v="0"/>
    <n v="0.2"/>
    <n v="0"/>
    <x v="14"/>
  </r>
  <r>
    <x v="7"/>
    <s v="Chelsea"/>
    <n v="0"/>
    <n v="0"/>
    <x v="32"/>
    <n v="1"/>
    <s v="0-0 | 0-1"/>
    <n v="0"/>
    <n v="0.2"/>
    <n v="0"/>
    <x v="14"/>
  </r>
  <r>
    <x v="7"/>
    <s v="Crystal Palace"/>
    <n v="0"/>
    <n v="0"/>
    <x v="32"/>
    <n v="0"/>
    <s v="0-0 | 0-0"/>
    <n v="0"/>
    <n v="0.2"/>
    <n v="0"/>
    <x v="14"/>
  </r>
  <r>
    <x v="7"/>
    <s v="Bolton"/>
    <n v="0"/>
    <n v="0"/>
    <x v="32"/>
    <n v="1"/>
    <s v="0-0 | 0-1"/>
    <n v="0"/>
    <n v="0.2"/>
    <n v="0"/>
    <x v="14"/>
  </r>
  <r>
    <x v="4"/>
    <s v="Tranmere"/>
    <n v="0"/>
    <n v="0"/>
    <x v="32"/>
    <n v="1"/>
    <s v="0-0 | 0-1"/>
    <n v="0"/>
    <n v="0.2"/>
    <n v="0"/>
    <x v="14"/>
  </r>
  <r>
    <x v="8"/>
    <s v="Spurs"/>
    <n v="0"/>
    <n v="0"/>
    <x v="32"/>
    <n v="1"/>
    <s v="0-0 | 0-1"/>
    <n v="0"/>
    <n v="0.2"/>
    <n v="0"/>
    <x v="14"/>
  </r>
  <r>
    <x v="8"/>
    <s v="Everton"/>
    <n v="0"/>
    <n v="0"/>
    <x v="32"/>
    <n v="0"/>
    <s v="0-0 | 0-0"/>
    <n v="0"/>
    <n v="0.2"/>
    <n v="0"/>
    <x v="14"/>
  </r>
  <r>
    <x v="8"/>
    <s v="Bolton"/>
    <n v="0"/>
    <n v="0"/>
    <x v="32"/>
    <n v="1"/>
    <s v="0-0 | 0-1"/>
    <n v="0"/>
    <n v="0.2"/>
    <n v="0"/>
    <x v="14"/>
  </r>
  <r>
    <x v="8"/>
    <s v="Southampton"/>
    <n v="0"/>
    <n v="0"/>
    <x v="32"/>
    <n v="1"/>
    <s v="0-0 | 0-1"/>
    <n v="0"/>
    <n v="0.2"/>
    <n v="0"/>
    <x v="14"/>
  </r>
  <r>
    <x v="8"/>
    <s v="Birmingham"/>
    <n v="0"/>
    <n v="0"/>
    <x v="32"/>
    <n v="1"/>
    <s v="0-0 | 0-1"/>
    <n v="0"/>
    <n v="0.2"/>
    <n v="0"/>
    <x v="14"/>
  </r>
  <r>
    <x v="8"/>
    <s v="Millwall"/>
    <n v="0"/>
    <n v="0"/>
    <x v="32"/>
    <n v="1"/>
    <s v="0-0 | 0-1"/>
    <n v="0"/>
    <n v="0.2"/>
    <n v="0"/>
    <x v="14"/>
  </r>
  <r>
    <x v="3"/>
    <s v="Middlesbrough"/>
    <n v="0"/>
    <n v="0"/>
    <x v="32"/>
    <n v="1"/>
    <s v="0-0 | 0-1"/>
    <n v="0"/>
    <n v="0.2"/>
    <n v="0"/>
    <x v="14"/>
  </r>
  <r>
    <x v="3"/>
    <s v="Everton"/>
    <n v="0"/>
    <n v="0"/>
    <x v="32"/>
    <n v="1"/>
    <s v="0-0 | 0-1"/>
    <n v="0"/>
    <n v="0.2"/>
    <n v="0"/>
    <x v="14"/>
  </r>
  <r>
    <x v="3"/>
    <s v="Aston Villa"/>
    <n v="0"/>
    <n v="0"/>
    <x v="32"/>
    <n v="1"/>
    <s v="0-0 | 0-1"/>
    <n v="0"/>
    <n v="0.2"/>
    <n v="0"/>
    <x v="14"/>
  </r>
  <r>
    <x v="3"/>
    <s v="West Ham"/>
    <n v="0"/>
    <n v="0"/>
    <x v="32"/>
    <n v="1"/>
    <s v="0-0 | 0-1"/>
    <n v="0"/>
    <n v="0.2"/>
    <n v="0"/>
    <x v="14"/>
  </r>
  <r>
    <x v="3"/>
    <s v="Fulham"/>
    <n v="0"/>
    <n v="0"/>
    <x v="32"/>
    <n v="1"/>
    <s v="0-0 | 0-1"/>
    <n v="0"/>
    <n v="0.2"/>
    <n v="0"/>
    <x v="14"/>
  </r>
  <r>
    <x v="3"/>
    <s v="Wigan"/>
    <n v="0"/>
    <n v="0"/>
    <x v="32"/>
    <n v="1"/>
    <s v="0-0 | 0-1"/>
    <n v="0"/>
    <n v="0.2"/>
    <n v="0"/>
    <x v="14"/>
  </r>
  <r>
    <x v="3"/>
    <s v="Cardiff"/>
    <n v="0"/>
    <n v="0"/>
    <x v="32"/>
    <n v="1"/>
    <s v="0-0 | 0-1"/>
    <n v="0"/>
    <n v="0.2"/>
    <n v="0"/>
    <x v="14"/>
  </r>
  <r>
    <x v="9"/>
    <s v="Aston Villa"/>
    <n v="0"/>
    <n v="0"/>
    <x v="32"/>
    <n v="1"/>
    <s v="0-0 | 0-1"/>
    <n v="0"/>
    <n v="0.2"/>
    <n v="0"/>
    <x v="14"/>
  </r>
  <r>
    <x v="9"/>
    <s v="Cardiff"/>
    <n v="0"/>
    <n v="0"/>
    <x v="32"/>
    <n v="1"/>
    <s v="0-0 | 0-1"/>
    <n v="0"/>
    <n v="0.2"/>
    <n v="0"/>
    <x v="14"/>
  </r>
  <r>
    <x v="9"/>
    <s v="Sunderland"/>
    <n v="0"/>
    <n v="0"/>
    <x v="32"/>
    <n v="1"/>
    <s v="0-0 | 0-1"/>
    <n v="0"/>
    <n v="0.2"/>
    <n v="0"/>
    <x v="14"/>
  </r>
  <r>
    <x v="9"/>
    <s v="Stoke"/>
    <n v="0"/>
    <n v="0"/>
    <x v="32"/>
    <n v="1"/>
    <s v="0-0 | 0-1"/>
    <n v="0"/>
    <n v="0.2"/>
    <n v="0"/>
    <x v="14"/>
  </r>
  <r>
    <x v="9"/>
    <s v="Bradford"/>
    <n v="0"/>
    <n v="0"/>
    <x v="32"/>
    <n v="1"/>
    <s v="0-0 | 0-1"/>
    <n v="0"/>
    <n v="0.2"/>
    <n v="0"/>
    <x v="14"/>
  </r>
  <r>
    <x v="9"/>
    <s v="Hull City"/>
    <n v="0"/>
    <n v="0"/>
    <x v="32"/>
    <n v="1"/>
    <s v="0-0 | 0-1"/>
    <n v="0"/>
    <n v="0.2"/>
    <n v="0"/>
    <x v="14"/>
  </r>
  <r>
    <x v="5"/>
    <s v="Aston Villa"/>
    <n v="0"/>
    <n v="0"/>
    <x v="32"/>
    <n v="1"/>
    <s v="0-0 | 0-1"/>
    <n v="0"/>
    <n v="0.2"/>
    <n v="0"/>
    <x v="14"/>
  </r>
  <r>
    <x v="5"/>
    <s v="Southampton"/>
    <n v="0"/>
    <n v="0"/>
    <x v="32"/>
    <n v="1"/>
    <s v="0-0 | 0-1"/>
    <n v="0"/>
    <n v="0.2"/>
    <n v="0"/>
    <x v="14"/>
  </r>
  <r>
    <x v="5"/>
    <s v="Crystal Palace"/>
    <n v="0"/>
    <n v="0"/>
    <x v="32"/>
    <n v="1"/>
    <s v="0-0 | 0-1"/>
    <n v="0"/>
    <n v="0.2"/>
    <n v="0"/>
    <x v="14"/>
  </r>
  <r>
    <x v="5"/>
    <s v="Watford"/>
    <n v="0"/>
    <n v="0"/>
    <x v="32"/>
    <n v="1"/>
    <s v="0-0 | 0-1"/>
    <n v="0"/>
    <n v="0.2"/>
    <n v="0"/>
    <x v="14"/>
  </r>
  <r>
    <x v="2"/>
    <s v="Aston Villa"/>
    <n v="0"/>
    <n v="0"/>
    <x v="32"/>
    <n v="0"/>
    <s v="0-0 | 0-0"/>
    <n v="0"/>
    <n v="0.2"/>
    <n v="0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8DC03F-66FC-4263-9120-91CB9C0F696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4:P20" firstHeaderRow="0" firstDataRow="1" firstDataCol="1" rowPageCount="2" colPageCount="1"/>
  <pivotFields count="11">
    <pivotField axis="axisPage" showAll="0">
      <items count="14">
        <item x="12"/>
        <item x="10"/>
        <item x="11"/>
        <item x="1"/>
        <item x="0"/>
        <item x="6"/>
        <item x="7"/>
        <item x="4"/>
        <item x="8"/>
        <item x="3"/>
        <item x="9"/>
        <item x="5"/>
        <item x="2"/>
        <item t="default"/>
      </items>
    </pivotField>
    <pivotField dataField="1" showAll="0"/>
    <pivotField showAll="0"/>
    <pivotField showAll="0"/>
    <pivotField axis="axisPage" showAll="0">
      <items count="34"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numFmtId="166" showAll="0"/>
    <pivotField numFmtId="166" showAll="0"/>
    <pivotField dataField="1" showAll="0"/>
    <pivotField axis="axisRow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1">
    <field x="1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2">
    <pageField fld="0" hier="-1"/>
    <pageField fld="4" hier="-1"/>
  </pageFields>
  <dataFields count="2">
    <dataField name="#" fld="1" subtotal="count" baseField="10" baseItem="4"/>
    <dataField name="P(Success)" fld="9" subtotal="average" baseField="4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rriott-stats.com/nigels-blog/winners-english-football-clubs-mens/" TargetMode="External"/><Relationship Id="rId2" Type="http://schemas.openxmlformats.org/officeDocument/2006/relationships/hyperlink" Target="https://marriott-stats.com/nigels-blog/" TargetMode="External"/><Relationship Id="rId1" Type="http://schemas.openxmlformats.org/officeDocument/2006/relationships/hyperlink" Target="https://marriott-stats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en.wikipedia.org/wiki/1888%E2%80%9389_Football_League" TargetMode="External"/><Relationship Id="rId4" Type="http://schemas.openxmlformats.org/officeDocument/2006/relationships/hyperlink" Target="https://twitter.com/MarriottNige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bc.co.uk/sport/football/articles/cqj7wklgw7no" TargetMode="Externa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marriott-stats.com/nigels-blog/sporting-goats-1-english-football-club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marriott-stats.com/nigels-blog/winners-english-football-clubs-dynas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6"/>
  <sheetViews>
    <sheetView tabSelected="1" workbookViewId="0"/>
  </sheetViews>
  <sheetFormatPr defaultRowHeight="15" x14ac:dyDescent="0.25"/>
  <cols>
    <col min="1" max="1" width="16" customWidth="1"/>
    <col min="2" max="2" width="12" bestFit="1" customWidth="1"/>
  </cols>
  <sheetData>
    <row r="1" spans="1:2" ht="21" x14ac:dyDescent="0.35">
      <c r="A1" s="303" t="s">
        <v>360</v>
      </c>
    </row>
    <row r="3" spans="1:2" x14ac:dyDescent="0.25">
      <c r="A3" s="305" t="s">
        <v>361</v>
      </c>
      <c r="B3" t="s">
        <v>683</v>
      </c>
    </row>
    <row r="4" spans="1:2" x14ac:dyDescent="0.25">
      <c r="A4" s="305" t="s">
        <v>362</v>
      </c>
      <c r="B4" s="304">
        <v>45808</v>
      </c>
    </row>
    <row r="5" spans="1:2" x14ac:dyDescent="0.25">
      <c r="A5" s="305" t="s">
        <v>489</v>
      </c>
      <c r="B5" s="115" t="s">
        <v>492</v>
      </c>
    </row>
    <row r="6" spans="1:2" x14ac:dyDescent="0.25">
      <c r="A6" s="305" t="s">
        <v>490</v>
      </c>
      <c r="B6" s="115" t="s">
        <v>493</v>
      </c>
    </row>
    <row r="7" spans="1:2" x14ac:dyDescent="0.25">
      <c r="A7" s="305" t="s">
        <v>491</v>
      </c>
      <c r="B7" s="115" t="s">
        <v>494</v>
      </c>
    </row>
    <row r="9" spans="1:2" x14ac:dyDescent="0.25">
      <c r="A9" t="s">
        <v>363</v>
      </c>
    </row>
    <row r="10" spans="1:2" x14ac:dyDescent="0.25">
      <c r="B10" s="115" t="s">
        <v>387</v>
      </c>
    </row>
    <row r="12" spans="1:2" x14ac:dyDescent="0.25">
      <c r="A12" t="s">
        <v>364</v>
      </c>
    </row>
    <row r="13" spans="1:2" x14ac:dyDescent="0.25">
      <c r="A13" t="s">
        <v>488</v>
      </c>
    </row>
    <row r="15" spans="1:2" x14ac:dyDescent="0.25">
      <c r="A15" t="s">
        <v>566</v>
      </c>
    </row>
    <row r="16" spans="1:2" x14ac:dyDescent="0.25">
      <c r="B16" s="115" t="s">
        <v>565</v>
      </c>
    </row>
  </sheetData>
  <sheetProtection sheet="1" objects="1" scenarios="1"/>
  <hyperlinks>
    <hyperlink ref="B5" r:id="rId1" xr:uid="{00000000-0004-0000-0000-000000000000}"/>
    <hyperlink ref="B6" r:id="rId2" xr:uid="{00000000-0004-0000-0000-000001000000}"/>
    <hyperlink ref="B10" r:id="rId3" xr:uid="{00000000-0004-0000-0000-000002000000}"/>
    <hyperlink ref="B7" r:id="rId4" xr:uid="{DA0FD215-3EC3-4790-BC41-34487F333421}"/>
    <hyperlink ref="B16" r:id="rId5" display="https://en.wikipedia.org/wiki/1888%E2%80%9389_Football_League" xr:uid="{8F755779-1547-420C-BAF8-75392E058C1F}"/>
  </hyperlinks>
  <pageMargins left="0.7" right="0.7" top="0.75" bottom="0.75" header="0.3" footer="0.3"/>
  <pageSetup orientation="portrait" horizontalDpi="4294967293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U13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R8" sqref="R8"/>
    </sheetView>
  </sheetViews>
  <sheetFormatPr defaultColWidth="0" defaultRowHeight="15" x14ac:dyDescent="0.25"/>
  <cols>
    <col min="1" max="1" width="6.5703125" bestFit="1" customWidth="1"/>
    <col min="2" max="2" width="26.140625" style="4" bestFit="1" customWidth="1"/>
    <col min="3" max="3" width="15.7109375" style="4" customWidth="1"/>
    <col min="4" max="4" width="6.5703125" style="16" customWidth="1"/>
    <col min="5" max="5" width="6.5703125" style="5" customWidth="1"/>
    <col min="6" max="6" width="6.5703125" style="388" customWidth="1"/>
    <col min="7" max="7" width="6.5703125" style="16" customWidth="1"/>
    <col min="8" max="8" width="6.5703125" style="5" customWidth="1"/>
    <col min="9" max="9" width="6.5703125" style="16" customWidth="1"/>
    <col min="10" max="10" width="6.5703125" style="5" customWidth="1"/>
    <col min="11" max="11" width="9.42578125" customWidth="1"/>
    <col min="12" max="12" width="4.5703125" bestFit="1" customWidth="1"/>
    <col min="13" max="13" width="8.140625" style="1" customWidth="1"/>
    <col min="14" max="14" width="8.85546875" customWidth="1"/>
    <col min="15" max="15" width="3" style="116" customWidth="1"/>
    <col min="16" max="16" width="6.42578125" customWidth="1"/>
    <col min="17" max="17" width="16.140625" customWidth="1"/>
    <col min="18" max="18" width="9.140625" customWidth="1"/>
    <col min="19" max="19" width="4.5703125" bestFit="1" customWidth="1"/>
    <col min="20" max="21" width="9.140625" customWidth="1"/>
    <col min="22" max="16384" width="9.140625" hidden="1"/>
  </cols>
  <sheetData>
    <row r="1" spans="1:21" ht="15.75" x14ac:dyDescent="0.25">
      <c r="B1" s="207">
        <v>1956</v>
      </c>
      <c r="C1" s="207">
        <v>2026</v>
      </c>
      <c r="D1" s="208">
        <v>6</v>
      </c>
      <c r="E1" s="209">
        <v>2</v>
      </c>
      <c r="F1" s="389">
        <v>1</v>
      </c>
      <c r="G1" s="208">
        <v>3</v>
      </c>
      <c r="H1" s="209">
        <v>1</v>
      </c>
      <c r="I1" s="208">
        <v>3</v>
      </c>
      <c r="J1" s="209">
        <v>1</v>
      </c>
    </row>
    <row r="2" spans="1:21" ht="15.75" x14ac:dyDescent="0.25">
      <c r="A2" s="2" t="s">
        <v>69</v>
      </c>
      <c r="B2" s="114" t="s">
        <v>335</v>
      </c>
      <c r="C2" s="114" t="s">
        <v>336</v>
      </c>
      <c r="D2" s="6" t="s">
        <v>221</v>
      </c>
      <c r="E2" s="7" t="s">
        <v>222</v>
      </c>
      <c r="F2" s="388" t="s">
        <v>440</v>
      </c>
      <c r="G2" s="6" t="s">
        <v>337</v>
      </c>
      <c r="H2" s="7" t="s">
        <v>338</v>
      </c>
      <c r="I2" s="6" t="s">
        <v>223</v>
      </c>
      <c r="J2" s="7" t="s">
        <v>224</v>
      </c>
      <c r="K2" s="2" t="s">
        <v>225</v>
      </c>
      <c r="L2" s="3" t="s">
        <v>339</v>
      </c>
      <c r="M2" s="1" t="s">
        <v>226</v>
      </c>
      <c r="N2" s="1" t="s">
        <v>227</v>
      </c>
      <c r="P2" s="2" t="s">
        <v>69</v>
      </c>
      <c r="Q2" s="112" t="s">
        <v>188</v>
      </c>
      <c r="R2" s="2" t="s">
        <v>225</v>
      </c>
      <c r="S2" s="3" t="s">
        <v>63</v>
      </c>
      <c r="T2" s="1" t="s">
        <v>592</v>
      </c>
      <c r="U2" s="1" t="s">
        <v>227</v>
      </c>
    </row>
    <row r="3" spans="1:21" ht="15.75" x14ac:dyDescent="0.25">
      <c r="A3" s="2">
        <f t="shared" ref="A3:A34" si="0">ROW()-2</f>
        <v>1</v>
      </c>
      <c r="B3" s="4" t="s">
        <v>74</v>
      </c>
      <c r="C3" s="4" t="s">
        <v>283</v>
      </c>
      <c r="D3" s="6">
        <f ca="1">COUNTIFS('Data1956-2026UEFAclubs'!B:B,$B3,'Data1956-2026UEFAclubs'!$A:$A,"&gt;="&amp;$B$1,'Data1956-2026UEFAclubs'!$A:$A,"&lt;="&amp;$C$1)</f>
        <v>15</v>
      </c>
      <c r="E3" s="7">
        <f ca="1">COUNTIFS('Data1956-2026UEFAclubs'!C:C,$B3,'Data1956-2026UEFAclubs'!$A:$A,"&gt;="&amp;$B$1,'Data1956-2026UEFAclubs'!$A:$A,"&lt;="&amp;$C$1)</f>
        <v>3</v>
      </c>
      <c r="F3" s="7">
        <f ca="1">COUNTIFS('Data1956-2026UEFAclubs'!D:D,$B3,'Data1956-2026UEFAclubs'!$A:$A,"&gt;="&amp;$B$1,'Data1956-2026UEFAclubs'!$A:$A,"&lt;="&amp;$C$1)+COUNTIFS('Data1956-2026UEFAclubs'!E:E,$B3,'Data1956-2026UEFAclubs'!$A:$A,"&gt;="&amp;$B$1,'Data1956-2026UEFAclubs'!$A:$A,"&lt;="&amp;$C$1)</f>
        <v>15</v>
      </c>
      <c r="G3" s="6">
        <f ca="1">COUNTIFS('Data1956-2026UEFAclubs'!F:F,$B3,'Data1956-2026UEFAclubs'!$A:$A,"&gt;="&amp;$B$1,'Data1956-2026UEFAclubs'!$A:$A,"&lt;="&amp;$C$1)</f>
        <v>2</v>
      </c>
      <c r="H3" s="7">
        <f ca="1">COUNTIFS('Data1956-2026UEFAclubs'!G:G,$B3,'Data1956-2026UEFAclubs'!$A:$A,"&gt;="&amp;$B$1,'Data1956-2026UEFAclubs'!$A:$A,"&lt;="&amp;$C$1)</f>
        <v>0</v>
      </c>
      <c r="I3" s="6">
        <f ca="1">COUNTIFS('Data1956-2026UEFAclubs'!H:H,$B3,'Data1956-2026UEFAclubs'!$A:$A,"&gt;="&amp;$B$1,'Data1956-2026UEFAclubs'!$A:$A,"&lt;="&amp;$C$1)</f>
        <v>0</v>
      </c>
      <c r="J3" s="7">
        <f ca="1">COUNTIFS('Data1956-2026UEFAclubs'!I:I,$B3,'Data1956-2026UEFAclubs'!$A:$A,"&gt;="&amp;$B$1,'Data1956-2026UEFAclubs'!$A:$A,"&lt;="&amp;$C$1)</f>
        <v>2</v>
      </c>
      <c r="K3" s="2">
        <f t="shared" ref="K3:K34" ca="1" si="1">I3+G3+D3</f>
        <v>17</v>
      </c>
      <c r="L3" s="3">
        <f t="shared" ref="L3:L34" ca="1" si="2">J3+H3+E3</f>
        <v>5</v>
      </c>
      <c r="M3" s="1">
        <f t="shared" ref="M3:M34" ca="1" si="3">K3+L3</f>
        <v>22</v>
      </c>
      <c r="N3">
        <f t="shared" ref="N3:N34" ca="1" si="4">SUMPRODUCT(D3:J3,$D$1:$J$1)</f>
        <v>119</v>
      </c>
      <c r="P3" s="2">
        <f t="shared" ref="P3:P27" si="5">ROW()-2</f>
        <v>1</v>
      </c>
      <c r="Q3" s="4" t="s">
        <v>283</v>
      </c>
      <c r="R3" s="2">
        <f t="shared" ref="R3:R27" ca="1" si="6">SUMIFS(K:K,$C:$C,$Q3)</f>
        <v>47</v>
      </c>
      <c r="S3" s="3">
        <f t="shared" ref="S3:S27" ca="1" si="7">SUMIFS(L:L,$C:$C,$Q3)</f>
        <v>28</v>
      </c>
      <c r="T3" s="1">
        <f t="shared" ref="T3:T27" ca="1" si="8">SUMIFS(M:M,$C:$C,$Q3)</f>
        <v>75</v>
      </c>
      <c r="U3">
        <f t="shared" ref="U3:U27" ca="1" si="9">SUMIFS(N:N,$C:$C,$Q3)</f>
        <v>273</v>
      </c>
    </row>
    <row r="4" spans="1:21" ht="15.75" x14ac:dyDescent="0.25">
      <c r="A4" s="2">
        <f t="shared" si="0"/>
        <v>2</v>
      </c>
      <c r="B4" s="4" t="s">
        <v>88</v>
      </c>
      <c r="C4" s="4" t="s">
        <v>283</v>
      </c>
      <c r="D4" s="6">
        <f ca="1">COUNTIFS('Data1956-2026UEFAclubs'!B:B,$B4,'Data1956-2026UEFAclubs'!$A:$A,"&gt;="&amp;$B$1,'Data1956-2026UEFAclubs'!$A:$A,"&lt;="&amp;$C$1)</f>
        <v>5</v>
      </c>
      <c r="E4" s="7">
        <f ca="1">COUNTIFS('Data1956-2026UEFAclubs'!C:C,$B4,'Data1956-2026UEFAclubs'!$A:$A,"&gt;="&amp;$B$1,'Data1956-2026UEFAclubs'!$A:$A,"&lt;="&amp;$C$1)</f>
        <v>3</v>
      </c>
      <c r="F4" s="7">
        <f ca="1">COUNTIFS('Data1956-2026UEFAclubs'!D:D,$B4,'Data1956-2026UEFAclubs'!$A:$A,"&gt;="&amp;$B$1,'Data1956-2026UEFAclubs'!$A:$A,"&lt;="&amp;$C$1)+COUNTIFS('Data1956-2026UEFAclubs'!E:E,$B4,'Data1956-2026UEFAclubs'!$A:$A,"&gt;="&amp;$B$1,'Data1956-2026UEFAclubs'!$A:$A,"&lt;="&amp;$C$1)</f>
        <v>10</v>
      </c>
      <c r="G4" s="6">
        <f ca="1">COUNTIFS('Data1956-2026UEFAclubs'!F:F,$B4,'Data1956-2026UEFAclubs'!$A:$A,"&gt;="&amp;$B$1,'Data1956-2026UEFAclubs'!$A:$A,"&lt;="&amp;$C$1)</f>
        <v>3</v>
      </c>
      <c r="H4" s="7">
        <f ca="1">COUNTIFS('Data1956-2026UEFAclubs'!G:G,$B4,'Data1956-2026UEFAclubs'!$A:$A,"&gt;="&amp;$B$1,'Data1956-2026UEFAclubs'!$A:$A,"&lt;="&amp;$C$1)</f>
        <v>1</v>
      </c>
      <c r="I4" s="6">
        <f ca="1">COUNTIFS('Data1956-2026UEFAclubs'!H:H,$B4,'Data1956-2026UEFAclubs'!$A:$A,"&gt;="&amp;$B$1,'Data1956-2026UEFAclubs'!$A:$A,"&lt;="&amp;$C$1)</f>
        <v>4</v>
      </c>
      <c r="J4" s="7">
        <f ca="1">COUNTIFS('Data1956-2026UEFAclubs'!I:I,$B4,'Data1956-2026UEFAclubs'!$A:$A,"&gt;="&amp;$B$1,'Data1956-2026UEFAclubs'!$A:$A,"&lt;="&amp;$C$1)</f>
        <v>2</v>
      </c>
      <c r="K4" s="2">
        <f t="shared" ca="1" si="1"/>
        <v>12</v>
      </c>
      <c r="L4" s="3">
        <f t="shared" ca="1" si="2"/>
        <v>6</v>
      </c>
      <c r="M4" s="1">
        <f t="shared" ca="1" si="3"/>
        <v>18</v>
      </c>
      <c r="N4">
        <f t="shared" ca="1" si="4"/>
        <v>70</v>
      </c>
      <c r="P4" s="2">
        <f t="shared" si="5"/>
        <v>2</v>
      </c>
      <c r="Q4" s="4" t="s">
        <v>285</v>
      </c>
      <c r="R4" s="2">
        <f t="shared" ca="1" si="6"/>
        <v>41</v>
      </c>
      <c r="S4" s="3">
        <f t="shared" ca="1" si="7"/>
        <v>30</v>
      </c>
      <c r="T4" s="1">
        <f t="shared" ca="1" si="8"/>
        <v>71</v>
      </c>
      <c r="U4">
        <f t="shared" ca="1" si="9"/>
        <v>232</v>
      </c>
    </row>
    <row r="5" spans="1:21" ht="15.75" x14ac:dyDescent="0.25">
      <c r="A5" s="2">
        <f t="shared" si="0"/>
        <v>3</v>
      </c>
      <c r="B5" s="4" t="s">
        <v>112</v>
      </c>
      <c r="C5" s="4" t="s">
        <v>282</v>
      </c>
      <c r="D5" s="6">
        <f ca="1">COUNTIFS('Data1956-2026UEFAclubs'!B:B,$B5,'Data1956-2026UEFAclubs'!$A:$A,"&gt;="&amp;$B$1,'Data1956-2026UEFAclubs'!$A:$A,"&lt;="&amp;$C$1)</f>
        <v>6</v>
      </c>
      <c r="E5" s="7">
        <f ca="1">COUNTIFS('Data1956-2026UEFAclubs'!C:C,$B5,'Data1956-2026UEFAclubs'!$A:$A,"&gt;="&amp;$B$1,'Data1956-2026UEFAclubs'!$A:$A,"&lt;="&amp;$C$1)</f>
        <v>5</v>
      </c>
      <c r="F5" s="7">
        <f ca="1">COUNTIFS('Data1956-2026UEFAclubs'!D:D,$B5,'Data1956-2026UEFAclubs'!$A:$A,"&gt;="&amp;$B$1,'Data1956-2026UEFAclubs'!$A:$A,"&lt;="&amp;$C$1)+COUNTIFS('Data1956-2026UEFAclubs'!E:E,$B5,'Data1956-2026UEFAclubs'!$A:$A,"&gt;="&amp;$B$1,'Data1956-2026UEFAclubs'!$A:$A,"&lt;="&amp;$C$1)</f>
        <v>11</v>
      </c>
      <c r="G5" s="6">
        <f ca="1">COUNTIFS('Data1956-2026UEFAclubs'!F:F,$B5,'Data1956-2026UEFAclubs'!$A:$A,"&gt;="&amp;$B$1,'Data1956-2026UEFAclubs'!$A:$A,"&lt;="&amp;$C$1)</f>
        <v>1</v>
      </c>
      <c r="H5" s="7">
        <f ca="1">COUNTIFS('Data1956-2026UEFAclubs'!G:G,$B5,'Data1956-2026UEFAclubs'!$A:$A,"&gt;="&amp;$B$1,'Data1956-2026UEFAclubs'!$A:$A,"&lt;="&amp;$C$1)</f>
        <v>0</v>
      </c>
      <c r="I5" s="6">
        <f ca="1">COUNTIFS('Data1956-2026UEFAclubs'!H:H,$B5,'Data1956-2026UEFAclubs'!$A:$A,"&gt;="&amp;$B$1,'Data1956-2026UEFAclubs'!$A:$A,"&lt;="&amp;$C$1)</f>
        <v>1</v>
      </c>
      <c r="J5" s="7">
        <f ca="1">COUNTIFS('Data1956-2026UEFAclubs'!I:I,$B5,'Data1956-2026UEFAclubs'!$A:$A,"&gt;="&amp;$B$1,'Data1956-2026UEFAclubs'!$A:$A,"&lt;="&amp;$C$1)</f>
        <v>0</v>
      </c>
      <c r="K5" s="2">
        <f t="shared" ca="1" si="1"/>
        <v>8</v>
      </c>
      <c r="L5" s="3">
        <f t="shared" ca="1" si="2"/>
        <v>5</v>
      </c>
      <c r="M5" s="1">
        <f t="shared" ca="1" si="3"/>
        <v>13</v>
      </c>
      <c r="N5">
        <f t="shared" ca="1" si="4"/>
        <v>63</v>
      </c>
      <c r="P5" s="2">
        <f t="shared" si="5"/>
        <v>3</v>
      </c>
      <c r="Q5" s="4" t="s">
        <v>284</v>
      </c>
      <c r="R5" s="2">
        <f t="shared" ca="1" si="6"/>
        <v>31</v>
      </c>
      <c r="S5" s="3">
        <f t="shared" ca="1" si="7"/>
        <v>34</v>
      </c>
      <c r="T5" s="1">
        <f t="shared" ca="1" si="8"/>
        <v>65</v>
      </c>
      <c r="U5">
        <f t="shared" ca="1" si="9"/>
        <v>191</v>
      </c>
    </row>
    <row r="6" spans="1:21" ht="15.75" x14ac:dyDescent="0.25">
      <c r="A6" s="2">
        <f t="shared" si="0"/>
        <v>4</v>
      </c>
      <c r="B6" s="4" t="s">
        <v>324</v>
      </c>
      <c r="C6" s="4" t="s">
        <v>284</v>
      </c>
      <c r="D6" s="6">
        <f ca="1">COUNTIFS('Data1956-2026UEFAclubs'!B:B,$B6,'Data1956-2026UEFAclubs'!$A:$A,"&gt;="&amp;$B$1,'Data1956-2026UEFAclubs'!$A:$A,"&lt;="&amp;$C$1)</f>
        <v>7</v>
      </c>
      <c r="E6" s="7">
        <f ca="1">COUNTIFS('Data1956-2026UEFAclubs'!C:C,$B6,'Data1956-2026UEFAclubs'!$A:$A,"&gt;="&amp;$B$1,'Data1956-2026UEFAclubs'!$A:$A,"&lt;="&amp;$C$1)</f>
        <v>4</v>
      </c>
      <c r="F6" s="7">
        <f ca="1">COUNTIFS('Data1956-2026UEFAclubs'!D:D,$B6,'Data1956-2026UEFAclubs'!$A:$A,"&gt;="&amp;$B$1,'Data1956-2026UEFAclubs'!$A:$A,"&lt;="&amp;$C$1)+COUNTIFS('Data1956-2026UEFAclubs'!E:E,$B6,'Data1956-2026UEFAclubs'!$A:$A,"&gt;="&amp;$B$1,'Data1956-2026UEFAclubs'!$A:$A,"&lt;="&amp;$C$1)</f>
        <v>3</v>
      </c>
      <c r="G6" s="6">
        <f ca="1">COUNTIFS('Data1956-2026UEFAclubs'!F:F,$B6,'Data1956-2026UEFAclubs'!$A:$A,"&gt;="&amp;$B$1,'Data1956-2026UEFAclubs'!$A:$A,"&lt;="&amp;$C$1)</f>
        <v>0</v>
      </c>
      <c r="H6" s="7">
        <f ca="1">COUNTIFS('Data1956-2026UEFAclubs'!G:G,$B6,'Data1956-2026UEFAclubs'!$A:$A,"&gt;="&amp;$B$1,'Data1956-2026UEFAclubs'!$A:$A,"&lt;="&amp;$C$1)</f>
        <v>0</v>
      </c>
      <c r="I6" s="6">
        <f ca="1">COUNTIFS('Data1956-2026UEFAclubs'!H:H,$B6,'Data1956-2026UEFAclubs'!$A:$A,"&gt;="&amp;$B$1,'Data1956-2026UEFAclubs'!$A:$A,"&lt;="&amp;$C$1)</f>
        <v>2</v>
      </c>
      <c r="J6" s="7">
        <f ca="1">COUNTIFS('Data1956-2026UEFAclubs'!I:I,$B6,'Data1956-2026UEFAclubs'!$A:$A,"&gt;="&amp;$B$1,'Data1956-2026UEFAclubs'!$A:$A,"&lt;="&amp;$C$1)</f>
        <v>1</v>
      </c>
      <c r="K6" s="2">
        <f t="shared" ca="1" si="1"/>
        <v>9</v>
      </c>
      <c r="L6" s="3">
        <f t="shared" ca="1" si="2"/>
        <v>5</v>
      </c>
      <c r="M6" s="1">
        <f t="shared" ca="1" si="3"/>
        <v>14</v>
      </c>
      <c r="N6">
        <f t="shared" ca="1" si="4"/>
        <v>60</v>
      </c>
      <c r="P6" s="2">
        <f t="shared" si="5"/>
        <v>4</v>
      </c>
      <c r="Q6" s="4" t="s">
        <v>282</v>
      </c>
      <c r="R6" s="2">
        <f t="shared" ca="1" si="6"/>
        <v>20</v>
      </c>
      <c r="S6" s="3">
        <f t="shared" ca="1" si="7"/>
        <v>27</v>
      </c>
      <c r="T6" s="1">
        <f t="shared" ca="1" si="8"/>
        <v>47</v>
      </c>
      <c r="U6">
        <f t="shared" ca="1" si="9"/>
        <v>140</v>
      </c>
    </row>
    <row r="7" spans="1:21" ht="15.75" x14ac:dyDescent="0.25">
      <c r="A7" s="2">
        <f t="shared" si="0"/>
        <v>5</v>
      </c>
      <c r="B7" s="4" t="s">
        <v>3</v>
      </c>
      <c r="C7" s="4" t="s">
        <v>285</v>
      </c>
      <c r="D7" s="6">
        <f ca="1">COUNTIFS('Data1956-2026UEFAclubs'!B:B,$B7,'Data1956-2026UEFAclubs'!$A:$A,"&gt;="&amp;$B$1,'Data1956-2026UEFAclubs'!$A:$A,"&lt;="&amp;$C$1)</f>
        <v>6</v>
      </c>
      <c r="E7" s="7">
        <f ca="1">COUNTIFS('Data1956-2026UEFAclubs'!C:C,$B7,'Data1956-2026UEFAclubs'!$A:$A,"&gt;="&amp;$B$1,'Data1956-2026UEFAclubs'!$A:$A,"&lt;="&amp;$C$1)</f>
        <v>4</v>
      </c>
      <c r="F7" s="7">
        <f ca="1">COUNTIFS('Data1956-2026UEFAclubs'!D:D,$B7,'Data1956-2026UEFAclubs'!$A:$A,"&gt;="&amp;$B$1,'Data1956-2026UEFAclubs'!$A:$A,"&lt;="&amp;$C$1)+COUNTIFS('Data1956-2026UEFAclubs'!E:E,$B7,'Data1956-2026UEFAclubs'!$A:$A,"&gt;="&amp;$B$1,'Data1956-2026UEFAclubs'!$A:$A,"&lt;="&amp;$C$1)</f>
        <v>2</v>
      </c>
      <c r="G7" s="6">
        <f ca="1">COUNTIFS('Data1956-2026UEFAclubs'!F:F,$B7,'Data1956-2026UEFAclubs'!$A:$A,"&gt;="&amp;$B$1,'Data1956-2026UEFAclubs'!$A:$A,"&lt;="&amp;$C$1)</f>
        <v>3</v>
      </c>
      <c r="H7" s="7">
        <f ca="1">COUNTIFS('Data1956-2026UEFAclubs'!G:G,$B7,'Data1956-2026UEFAclubs'!$A:$A,"&gt;="&amp;$B$1,'Data1956-2026UEFAclubs'!$A:$A,"&lt;="&amp;$C$1)</f>
        <v>1</v>
      </c>
      <c r="I7" s="6">
        <f ca="1">COUNTIFS('Data1956-2026UEFAclubs'!H:H,$B7,'Data1956-2026UEFAclubs'!$A:$A,"&gt;="&amp;$B$1,'Data1956-2026UEFAclubs'!$A:$A,"&lt;="&amp;$C$1)</f>
        <v>0</v>
      </c>
      <c r="J7" s="7">
        <f ca="1">COUNTIFS('Data1956-2026UEFAclubs'!I:I,$B7,'Data1956-2026UEFAclubs'!$A:$A,"&gt;="&amp;$B$1,'Data1956-2026UEFAclubs'!$A:$A,"&lt;="&amp;$C$1)</f>
        <v>1</v>
      </c>
      <c r="K7" s="2">
        <f t="shared" ca="1" si="1"/>
        <v>9</v>
      </c>
      <c r="L7" s="3">
        <f t="shared" ca="1" si="2"/>
        <v>6</v>
      </c>
      <c r="M7" s="1">
        <f t="shared" ca="1" si="3"/>
        <v>15</v>
      </c>
      <c r="N7">
        <f t="shared" ca="1" si="4"/>
        <v>57</v>
      </c>
      <c r="P7" s="2">
        <f t="shared" si="5"/>
        <v>5</v>
      </c>
      <c r="Q7" s="4" t="s">
        <v>286</v>
      </c>
      <c r="R7" s="2">
        <f t="shared" ca="1" si="6"/>
        <v>11</v>
      </c>
      <c r="S7" s="3">
        <f t="shared" ca="1" si="7"/>
        <v>7</v>
      </c>
      <c r="T7" s="1">
        <f t="shared" ca="1" si="8"/>
        <v>18</v>
      </c>
      <c r="U7">
        <f t="shared" ca="1" si="9"/>
        <v>66</v>
      </c>
    </row>
    <row r="8" spans="1:21" ht="15.75" x14ac:dyDescent="0.25">
      <c r="A8" s="2">
        <f t="shared" si="0"/>
        <v>6</v>
      </c>
      <c r="B8" s="4" t="s">
        <v>110</v>
      </c>
      <c r="C8" s="4" t="s">
        <v>284</v>
      </c>
      <c r="D8" s="6">
        <f ca="1">COUNTIFS('Data1956-2026UEFAclubs'!B:B,$B8,'Data1956-2026UEFAclubs'!$A:$A,"&gt;="&amp;$B$1,'Data1956-2026UEFAclubs'!$A:$A,"&lt;="&amp;$C$1)</f>
        <v>2</v>
      </c>
      <c r="E8" s="7">
        <f ca="1">COUNTIFS('Data1956-2026UEFAclubs'!C:C,$B8,'Data1956-2026UEFAclubs'!$A:$A,"&gt;="&amp;$B$1,'Data1956-2026UEFAclubs'!$A:$A,"&lt;="&amp;$C$1)</f>
        <v>7</v>
      </c>
      <c r="F8" s="7">
        <f ca="1">COUNTIFS('Data1956-2026UEFAclubs'!D:D,$B8,'Data1956-2026UEFAclubs'!$A:$A,"&gt;="&amp;$B$1,'Data1956-2026UEFAclubs'!$A:$A,"&lt;="&amp;$C$1)+COUNTIFS('Data1956-2026UEFAclubs'!E:E,$B8,'Data1956-2026UEFAclubs'!$A:$A,"&gt;="&amp;$B$1,'Data1956-2026UEFAclubs'!$A:$A,"&lt;="&amp;$C$1)</f>
        <v>3</v>
      </c>
      <c r="G8" s="6">
        <f ca="1">COUNTIFS('Data1956-2026UEFAclubs'!F:F,$B8,'Data1956-2026UEFAclubs'!$A:$A,"&gt;="&amp;$B$1,'Data1956-2026UEFAclubs'!$A:$A,"&lt;="&amp;$C$1)</f>
        <v>3</v>
      </c>
      <c r="H8" s="7">
        <f ca="1">COUNTIFS('Data1956-2026UEFAclubs'!G:G,$B8,'Data1956-2026UEFAclubs'!$A:$A,"&gt;="&amp;$B$1,'Data1956-2026UEFAclubs'!$A:$A,"&lt;="&amp;$C$1)</f>
        <v>3</v>
      </c>
      <c r="I8" s="6">
        <f ca="1">COUNTIFS('Data1956-2026UEFAclubs'!H:H,$B8,'Data1956-2026UEFAclubs'!$A:$A,"&gt;="&amp;$B$1,'Data1956-2026UEFAclubs'!$A:$A,"&lt;="&amp;$C$1)</f>
        <v>1</v>
      </c>
      <c r="J8" s="7">
        <f ca="1">COUNTIFS('Data1956-2026UEFAclubs'!I:I,$B8,'Data1956-2026UEFAclubs'!$A:$A,"&gt;="&amp;$B$1,'Data1956-2026UEFAclubs'!$A:$A,"&lt;="&amp;$C$1)</f>
        <v>0</v>
      </c>
      <c r="K8" s="2">
        <f t="shared" ca="1" si="1"/>
        <v>6</v>
      </c>
      <c r="L8" s="3">
        <f t="shared" ca="1" si="2"/>
        <v>10</v>
      </c>
      <c r="M8" s="1">
        <f t="shared" ca="1" si="3"/>
        <v>16</v>
      </c>
      <c r="N8">
        <f t="shared" ca="1" si="4"/>
        <v>44</v>
      </c>
      <c r="P8" s="2">
        <f t="shared" si="5"/>
        <v>6</v>
      </c>
      <c r="Q8" s="4" t="s">
        <v>293</v>
      </c>
      <c r="R8" s="2">
        <f t="shared" ca="1" si="6"/>
        <v>4</v>
      </c>
      <c r="S8" s="3">
        <f t="shared" ca="1" si="7"/>
        <v>13</v>
      </c>
      <c r="T8" s="1">
        <f t="shared" ca="1" si="8"/>
        <v>17</v>
      </c>
      <c r="U8">
        <f t="shared" ca="1" si="9"/>
        <v>52</v>
      </c>
    </row>
    <row r="9" spans="1:21" ht="15.75" x14ac:dyDescent="0.25">
      <c r="A9" s="2">
        <f t="shared" si="0"/>
        <v>7</v>
      </c>
      <c r="B9" s="4" t="s">
        <v>325</v>
      </c>
      <c r="C9" s="4" t="s">
        <v>284</v>
      </c>
      <c r="D9" s="6">
        <f ca="1">COUNTIFS('Data1956-2026UEFAclubs'!B:B,$B9,'Data1956-2026UEFAclubs'!$A:$A,"&gt;="&amp;$B$1,'Data1956-2026UEFAclubs'!$A:$A,"&lt;="&amp;$C$1)</f>
        <v>3</v>
      </c>
      <c r="E9" s="7">
        <f ca="1">COUNTIFS('Data1956-2026UEFAclubs'!C:C,$B9,'Data1956-2026UEFAclubs'!$A:$A,"&gt;="&amp;$B$1,'Data1956-2026UEFAclubs'!$A:$A,"&lt;="&amp;$C$1)</f>
        <v>4</v>
      </c>
      <c r="F9" s="7">
        <f ca="1">COUNTIFS('Data1956-2026UEFAclubs'!D:D,$B9,'Data1956-2026UEFAclubs'!$A:$A,"&gt;="&amp;$B$1,'Data1956-2026UEFAclubs'!$A:$A,"&lt;="&amp;$C$1)+COUNTIFS('Data1956-2026UEFAclubs'!E:E,$B9,'Data1956-2026UEFAclubs'!$A:$A,"&gt;="&amp;$B$1,'Data1956-2026UEFAclubs'!$A:$A,"&lt;="&amp;$C$1)</f>
        <v>3</v>
      </c>
      <c r="G9" s="6">
        <f ca="1">COUNTIFS('Data1956-2026UEFAclubs'!F:F,$B9,'Data1956-2026UEFAclubs'!$A:$A,"&gt;="&amp;$B$1,'Data1956-2026UEFAclubs'!$A:$A,"&lt;="&amp;$C$1)</f>
        <v>3</v>
      </c>
      <c r="H9" s="7">
        <f ca="1">COUNTIFS('Data1956-2026UEFAclubs'!G:G,$B9,'Data1956-2026UEFAclubs'!$A:$A,"&gt;="&amp;$B$1,'Data1956-2026UEFAclubs'!$A:$A,"&lt;="&amp;$C$1)</f>
        <v>2</v>
      </c>
      <c r="I9" s="6">
        <f ca="1">COUNTIFS('Data1956-2026UEFAclubs'!H:H,$B9,'Data1956-2026UEFAclubs'!$A:$A,"&gt;="&amp;$B$1,'Data1956-2026UEFAclubs'!$A:$A,"&lt;="&amp;$C$1)</f>
        <v>0</v>
      </c>
      <c r="J9" s="7">
        <f ca="1">COUNTIFS('Data1956-2026UEFAclubs'!I:I,$B9,'Data1956-2026UEFAclubs'!$A:$A,"&gt;="&amp;$B$1,'Data1956-2026UEFAclubs'!$A:$A,"&lt;="&amp;$C$1)</f>
        <v>0</v>
      </c>
      <c r="K9" s="2">
        <f t="shared" ca="1" si="1"/>
        <v>6</v>
      </c>
      <c r="L9" s="3">
        <f t="shared" ca="1" si="2"/>
        <v>6</v>
      </c>
      <c r="M9" s="1">
        <f t="shared" ca="1" si="3"/>
        <v>12</v>
      </c>
      <c r="N9">
        <f t="shared" ca="1" si="4"/>
        <v>40</v>
      </c>
      <c r="P9" s="2">
        <f t="shared" si="5"/>
        <v>7</v>
      </c>
      <c r="Q9" s="4" t="s">
        <v>290</v>
      </c>
      <c r="R9" s="2">
        <f t="shared" ca="1" si="6"/>
        <v>7</v>
      </c>
      <c r="S9" s="3">
        <f t="shared" ca="1" si="7"/>
        <v>11</v>
      </c>
      <c r="T9" s="1">
        <f t="shared" ca="1" si="8"/>
        <v>18</v>
      </c>
      <c r="U9">
        <f t="shared" ca="1" si="9"/>
        <v>51</v>
      </c>
    </row>
    <row r="10" spans="1:21" ht="15.75" x14ac:dyDescent="0.25">
      <c r="A10" s="2">
        <f t="shared" si="0"/>
        <v>8</v>
      </c>
      <c r="B10" s="4" t="s">
        <v>103</v>
      </c>
      <c r="C10" s="4" t="s">
        <v>286</v>
      </c>
      <c r="D10" s="6">
        <f ca="1">COUNTIFS('Data1956-2026UEFAclubs'!B:B,$B10,'Data1956-2026UEFAclubs'!$A:$A,"&gt;="&amp;$B$1,'Data1956-2026UEFAclubs'!$A:$A,"&lt;="&amp;$C$1)</f>
        <v>4</v>
      </c>
      <c r="E10" s="7">
        <f ca="1">COUNTIFS('Data1956-2026UEFAclubs'!C:C,$B10,'Data1956-2026UEFAclubs'!$A:$A,"&gt;="&amp;$B$1,'Data1956-2026UEFAclubs'!$A:$A,"&lt;="&amp;$C$1)</f>
        <v>2</v>
      </c>
      <c r="F10" s="7">
        <f ca="1">COUNTIFS('Data1956-2026UEFAclubs'!D:D,$B10,'Data1956-2026UEFAclubs'!$A:$A,"&gt;="&amp;$B$1,'Data1956-2026UEFAclubs'!$A:$A,"&lt;="&amp;$C$1)+COUNTIFS('Data1956-2026UEFAclubs'!E:E,$B10,'Data1956-2026UEFAclubs'!$A:$A,"&gt;="&amp;$B$1,'Data1956-2026UEFAclubs'!$A:$A,"&lt;="&amp;$C$1)</f>
        <v>3</v>
      </c>
      <c r="G10" s="6">
        <f ca="1">COUNTIFS('Data1956-2026UEFAclubs'!F:F,$B10,'Data1956-2026UEFAclubs'!$A:$A,"&gt;="&amp;$B$1,'Data1956-2026UEFAclubs'!$A:$A,"&lt;="&amp;$C$1)</f>
        <v>1</v>
      </c>
      <c r="H10" s="7">
        <f ca="1">COUNTIFS('Data1956-2026UEFAclubs'!G:G,$B10,'Data1956-2026UEFAclubs'!$A:$A,"&gt;="&amp;$B$1,'Data1956-2026UEFAclubs'!$A:$A,"&lt;="&amp;$C$1)</f>
        <v>1</v>
      </c>
      <c r="I10" s="6">
        <f ca="1">COUNTIFS('Data1956-2026UEFAclubs'!H:H,$B10,'Data1956-2026UEFAclubs'!$A:$A,"&gt;="&amp;$B$1,'Data1956-2026UEFAclubs'!$A:$A,"&lt;="&amp;$C$1)</f>
        <v>1</v>
      </c>
      <c r="J10" s="7">
        <f ca="1">COUNTIFS('Data1956-2026UEFAclubs'!I:I,$B10,'Data1956-2026UEFAclubs'!$A:$A,"&gt;="&amp;$B$1,'Data1956-2026UEFAclubs'!$A:$A,"&lt;="&amp;$C$1)</f>
        <v>1</v>
      </c>
      <c r="K10" s="2">
        <f t="shared" ca="1" si="1"/>
        <v>6</v>
      </c>
      <c r="L10" s="3">
        <f t="shared" ca="1" si="2"/>
        <v>4</v>
      </c>
      <c r="M10" s="1">
        <f t="shared" ca="1" si="3"/>
        <v>10</v>
      </c>
      <c r="N10">
        <f t="shared" ca="1" si="4"/>
        <v>39</v>
      </c>
      <c r="P10" s="2">
        <f t="shared" si="5"/>
        <v>8</v>
      </c>
      <c r="Q10" s="4" t="s">
        <v>294</v>
      </c>
      <c r="R10" s="2">
        <f t="shared" ca="1" si="6"/>
        <v>3</v>
      </c>
      <c r="S10" s="3">
        <f t="shared" ca="1" si="7"/>
        <v>7</v>
      </c>
      <c r="T10" s="1">
        <f t="shared" ca="1" si="8"/>
        <v>10</v>
      </c>
      <c r="U10">
        <f t="shared" ca="1" si="9"/>
        <v>27</v>
      </c>
    </row>
    <row r="11" spans="1:21" ht="15.75" x14ac:dyDescent="0.25">
      <c r="A11" s="2">
        <f t="shared" si="0"/>
        <v>9</v>
      </c>
      <c r="B11" s="4" t="s">
        <v>43</v>
      </c>
      <c r="C11" s="4" t="s">
        <v>285</v>
      </c>
      <c r="D11" s="6">
        <f ca="1">COUNTIFS('Data1956-2026UEFAclubs'!B:B,$B11,'Data1956-2026UEFAclubs'!$A:$A,"&gt;="&amp;$B$1,'Data1956-2026UEFAclubs'!$A:$A,"&lt;="&amp;$C$1)</f>
        <v>3</v>
      </c>
      <c r="E11" s="7">
        <f ca="1">COUNTIFS('Data1956-2026UEFAclubs'!C:C,$B11,'Data1956-2026UEFAclubs'!$A:$A,"&gt;="&amp;$B$1,'Data1956-2026UEFAclubs'!$A:$A,"&lt;="&amp;$C$1)</f>
        <v>2</v>
      </c>
      <c r="F11" s="7">
        <f ca="1">COUNTIFS('Data1956-2026UEFAclubs'!D:D,$B11,'Data1956-2026UEFAclubs'!$A:$A,"&gt;="&amp;$B$1,'Data1956-2026UEFAclubs'!$A:$A,"&lt;="&amp;$C$1)+COUNTIFS('Data1956-2026UEFAclubs'!E:E,$B11,'Data1956-2026UEFAclubs'!$A:$A,"&gt;="&amp;$B$1,'Data1956-2026UEFAclubs'!$A:$A,"&lt;="&amp;$C$1)</f>
        <v>7</v>
      </c>
      <c r="G11" s="6">
        <f ca="1">COUNTIFS('Data1956-2026UEFAclubs'!F:F,$B11,'Data1956-2026UEFAclubs'!$A:$A,"&gt;="&amp;$B$1,'Data1956-2026UEFAclubs'!$A:$A,"&lt;="&amp;$C$1)</f>
        <v>1</v>
      </c>
      <c r="H11" s="7">
        <f ca="1">COUNTIFS('Data1956-2026UEFAclubs'!G:G,$B11,'Data1956-2026UEFAclubs'!$A:$A,"&gt;="&amp;$B$1,'Data1956-2026UEFAclubs'!$A:$A,"&lt;="&amp;$C$1)</f>
        <v>2</v>
      </c>
      <c r="I11" s="6">
        <f ca="1">COUNTIFS('Data1956-2026UEFAclubs'!H:H,$B11,'Data1956-2026UEFAclubs'!$A:$A,"&gt;="&amp;$B$1,'Data1956-2026UEFAclubs'!$A:$A,"&lt;="&amp;$C$1)</f>
        <v>1</v>
      </c>
      <c r="J11" s="7">
        <f ca="1">COUNTIFS('Data1956-2026UEFAclubs'!I:I,$B11,'Data1956-2026UEFAclubs'!$A:$A,"&gt;="&amp;$B$1,'Data1956-2026UEFAclubs'!$A:$A,"&lt;="&amp;$C$1)</f>
        <v>0</v>
      </c>
      <c r="K11" s="2">
        <f t="shared" ca="1" si="1"/>
        <v>5</v>
      </c>
      <c r="L11" s="3">
        <f t="shared" ca="1" si="2"/>
        <v>4</v>
      </c>
      <c r="M11" s="1">
        <f t="shared" ca="1" si="3"/>
        <v>9</v>
      </c>
      <c r="N11">
        <f t="shared" ca="1" si="4"/>
        <v>37</v>
      </c>
      <c r="P11" s="2">
        <f t="shared" si="5"/>
        <v>9</v>
      </c>
      <c r="Q11" s="4" t="s">
        <v>288</v>
      </c>
      <c r="R11" s="2">
        <f t="shared" ca="1" si="6"/>
        <v>4</v>
      </c>
      <c r="S11" s="3">
        <f t="shared" ca="1" si="7"/>
        <v>8</v>
      </c>
      <c r="T11" s="1">
        <f t="shared" ca="1" si="8"/>
        <v>12</v>
      </c>
      <c r="U11">
        <f t="shared" ca="1" si="9"/>
        <v>24</v>
      </c>
    </row>
    <row r="12" spans="1:21" ht="15.75" x14ac:dyDescent="0.25">
      <c r="A12" s="2">
        <f t="shared" si="0"/>
        <v>10</v>
      </c>
      <c r="B12" s="4" t="s">
        <v>8</v>
      </c>
      <c r="C12" s="4" t="s">
        <v>285</v>
      </c>
      <c r="D12" s="6">
        <f ca="1">COUNTIFS('Data1956-2026UEFAclubs'!B:B,$B12,'Data1956-2026UEFAclubs'!$A:$A,"&gt;="&amp;$B$1,'Data1956-2026UEFAclubs'!$A:$A,"&lt;="&amp;$C$1)</f>
        <v>2</v>
      </c>
      <c r="E12" s="7">
        <f ca="1">COUNTIFS('Data1956-2026UEFAclubs'!C:C,$B12,'Data1956-2026UEFAclubs'!$A:$A,"&gt;="&amp;$B$1,'Data1956-2026UEFAclubs'!$A:$A,"&lt;="&amp;$C$1)</f>
        <v>1</v>
      </c>
      <c r="F12" s="7">
        <f ca="1">COUNTIFS('Data1956-2026UEFAclubs'!D:D,$B12,'Data1956-2026UEFAclubs'!$A:$A,"&gt;="&amp;$B$1,'Data1956-2026UEFAclubs'!$A:$A,"&lt;="&amp;$C$1)+COUNTIFS('Data1956-2026UEFAclubs'!E:E,$B12,'Data1956-2026UEFAclubs'!$A:$A,"&gt;="&amp;$B$1,'Data1956-2026UEFAclubs'!$A:$A,"&lt;="&amp;$C$1)</f>
        <v>5</v>
      </c>
      <c r="G12" s="6">
        <f ca="1">COUNTIFS('Data1956-2026UEFAclubs'!F:F,$B12,'Data1956-2026UEFAclubs'!$A:$A,"&gt;="&amp;$B$1,'Data1956-2026UEFAclubs'!$A:$A,"&lt;="&amp;$C$1)</f>
        <v>2</v>
      </c>
      <c r="H12" s="7">
        <f ca="1">COUNTIFS('Data1956-2026UEFAclubs'!G:G,$B12,'Data1956-2026UEFAclubs'!$A:$A,"&gt;="&amp;$B$1,'Data1956-2026UEFAclubs'!$A:$A,"&lt;="&amp;$C$1)</f>
        <v>0</v>
      </c>
      <c r="I12" s="6">
        <f ca="1">COUNTIFS('Data1956-2026UEFAclubs'!H:H,$B12,'Data1956-2026UEFAclubs'!$A:$A,"&gt;="&amp;$B$1,'Data1956-2026UEFAclubs'!$A:$A,"&lt;="&amp;$C$1)</f>
        <v>3</v>
      </c>
      <c r="J12" s="7">
        <f ca="1">COUNTIFS('Data1956-2026UEFAclubs'!I:I,$B12,'Data1956-2026UEFAclubs'!$A:$A,"&gt;="&amp;$B$1,'Data1956-2026UEFAclubs'!$A:$A,"&lt;="&amp;$C$1)</f>
        <v>0</v>
      </c>
      <c r="K12" s="2">
        <f t="shared" ca="1" si="1"/>
        <v>7</v>
      </c>
      <c r="L12" s="3">
        <f t="shared" ca="1" si="2"/>
        <v>1</v>
      </c>
      <c r="M12" s="1">
        <f t="shared" ca="1" si="3"/>
        <v>8</v>
      </c>
      <c r="N12">
        <f t="shared" ca="1" si="4"/>
        <v>34</v>
      </c>
      <c r="P12" s="2">
        <f t="shared" si="5"/>
        <v>10</v>
      </c>
      <c r="Q12" s="4" t="s">
        <v>292</v>
      </c>
      <c r="R12" s="2">
        <f t="shared" ca="1" si="6"/>
        <v>3</v>
      </c>
      <c r="S12" s="3">
        <f t="shared" ca="1" si="7"/>
        <v>1</v>
      </c>
      <c r="T12" s="1">
        <f t="shared" ca="1" si="8"/>
        <v>4</v>
      </c>
      <c r="U12">
        <f t="shared" ca="1" si="9"/>
        <v>13</v>
      </c>
    </row>
    <row r="13" spans="1:21" ht="15.75" x14ac:dyDescent="0.25">
      <c r="A13" s="2">
        <f t="shared" si="0"/>
        <v>11</v>
      </c>
      <c r="B13" s="4" t="s">
        <v>87</v>
      </c>
      <c r="C13" s="4" t="s">
        <v>290</v>
      </c>
      <c r="D13" s="6">
        <f ca="1">COUNTIFS('Data1956-2026UEFAclubs'!B:B,$B13,'Data1956-2026UEFAclubs'!$A:$A,"&gt;="&amp;$B$1,'Data1956-2026UEFAclubs'!$A:$A,"&lt;="&amp;$C$1)</f>
        <v>2</v>
      </c>
      <c r="E13" s="7">
        <f ca="1">COUNTIFS('Data1956-2026UEFAclubs'!C:C,$B13,'Data1956-2026UEFAclubs'!$A:$A,"&gt;="&amp;$B$1,'Data1956-2026UEFAclubs'!$A:$A,"&lt;="&amp;$C$1)</f>
        <v>5</v>
      </c>
      <c r="F13" s="7">
        <f ca="1">COUNTIFS('Data1956-2026UEFAclubs'!D:D,$B13,'Data1956-2026UEFAclubs'!$A:$A,"&gt;="&amp;$B$1,'Data1956-2026UEFAclubs'!$A:$A,"&lt;="&amp;$C$1)+COUNTIFS('Data1956-2026UEFAclubs'!E:E,$B13,'Data1956-2026UEFAclubs'!$A:$A,"&gt;="&amp;$B$1,'Data1956-2026UEFAclubs'!$A:$A,"&lt;="&amp;$C$1)</f>
        <v>1</v>
      </c>
      <c r="G13" s="6">
        <f ca="1">COUNTIFS('Data1956-2026UEFAclubs'!F:F,$B13,'Data1956-2026UEFAclubs'!$A:$A,"&gt;="&amp;$B$1,'Data1956-2026UEFAclubs'!$A:$A,"&lt;="&amp;$C$1)</f>
        <v>0</v>
      </c>
      <c r="H13" s="7">
        <f ca="1">COUNTIFS('Data1956-2026UEFAclubs'!G:G,$B13,'Data1956-2026UEFAclubs'!$A:$A,"&gt;="&amp;$B$1,'Data1956-2026UEFAclubs'!$A:$A,"&lt;="&amp;$C$1)</f>
        <v>3</v>
      </c>
      <c r="I13" s="6">
        <f ca="1">COUNTIFS('Data1956-2026UEFAclubs'!H:H,$B13,'Data1956-2026UEFAclubs'!$A:$A,"&gt;="&amp;$B$1,'Data1956-2026UEFAclubs'!$A:$A,"&lt;="&amp;$C$1)</f>
        <v>0</v>
      </c>
      <c r="J13" s="7">
        <f ca="1">COUNTIFS('Data1956-2026UEFAclubs'!I:I,$B13,'Data1956-2026UEFAclubs'!$A:$A,"&gt;="&amp;$B$1,'Data1956-2026UEFAclubs'!$A:$A,"&lt;="&amp;$C$1)</f>
        <v>0</v>
      </c>
      <c r="K13" s="2">
        <f t="shared" ca="1" si="1"/>
        <v>2</v>
      </c>
      <c r="L13" s="3">
        <f t="shared" ca="1" si="2"/>
        <v>8</v>
      </c>
      <c r="M13" s="1">
        <f t="shared" ca="1" si="3"/>
        <v>10</v>
      </c>
      <c r="N13">
        <f t="shared" ca="1" si="4"/>
        <v>26</v>
      </c>
      <c r="P13" s="2">
        <f t="shared" si="5"/>
        <v>11</v>
      </c>
      <c r="Q13" s="4" t="s">
        <v>297</v>
      </c>
      <c r="R13" s="2">
        <f t="shared" ca="1" si="6"/>
        <v>1</v>
      </c>
      <c r="S13" s="3">
        <f t="shared" ca="1" si="7"/>
        <v>2</v>
      </c>
      <c r="T13" s="1">
        <f t="shared" ca="1" si="8"/>
        <v>3</v>
      </c>
      <c r="U13">
        <f t="shared" ca="1" si="9"/>
        <v>12</v>
      </c>
    </row>
    <row r="14" spans="1:21" ht="15.75" x14ac:dyDescent="0.25">
      <c r="A14" s="2">
        <f t="shared" si="0"/>
        <v>12</v>
      </c>
      <c r="B14" s="4" t="s">
        <v>113</v>
      </c>
      <c r="C14" s="4" t="s">
        <v>283</v>
      </c>
      <c r="D14" s="6">
        <f ca="1">COUNTIFS('Data1956-2026UEFAclubs'!B:B,$B14,'Data1956-2026UEFAclubs'!$A:$A,"&gt;="&amp;$B$1,'Data1956-2026UEFAclubs'!$A:$A,"&lt;="&amp;$C$1)</f>
        <v>0</v>
      </c>
      <c r="E14" s="7">
        <f ca="1">COUNTIFS('Data1956-2026UEFAclubs'!C:C,$B14,'Data1956-2026UEFAclubs'!$A:$A,"&gt;="&amp;$B$1,'Data1956-2026UEFAclubs'!$A:$A,"&lt;="&amp;$C$1)</f>
        <v>3</v>
      </c>
      <c r="F14" s="7">
        <f ca="1">COUNTIFS('Data1956-2026UEFAclubs'!D:D,$B14,'Data1956-2026UEFAclubs'!$A:$A,"&gt;="&amp;$B$1,'Data1956-2026UEFAclubs'!$A:$A,"&lt;="&amp;$C$1)+COUNTIFS('Data1956-2026UEFAclubs'!E:E,$B14,'Data1956-2026UEFAclubs'!$A:$A,"&gt;="&amp;$B$1,'Data1956-2026UEFAclubs'!$A:$A,"&lt;="&amp;$C$1)</f>
        <v>4</v>
      </c>
      <c r="G14" s="6">
        <f ca="1">COUNTIFS('Data1956-2026UEFAclubs'!F:F,$B14,'Data1956-2026UEFAclubs'!$A:$A,"&gt;="&amp;$B$1,'Data1956-2026UEFAclubs'!$A:$A,"&lt;="&amp;$C$1)</f>
        <v>3</v>
      </c>
      <c r="H14" s="7">
        <f ca="1">COUNTIFS('Data1956-2026UEFAclubs'!G:G,$B14,'Data1956-2026UEFAclubs'!$A:$A,"&gt;="&amp;$B$1,'Data1956-2026UEFAclubs'!$A:$A,"&lt;="&amp;$C$1)</f>
        <v>0</v>
      </c>
      <c r="I14" s="6">
        <f ca="1">COUNTIFS('Data1956-2026UEFAclubs'!H:H,$B14,'Data1956-2026UEFAclubs'!$A:$A,"&gt;="&amp;$B$1,'Data1956-2026UEFAclubs'!$A:$A,"&lt;="&amp;$C$1)</f>
        <v>1</v>
      </c>
      <c r="J14" s="7">
        <f ca="1">COUNTIFS('Data1956-2026UEFAclubs'!I:I,$B14,'Data1956-2026UEFAclubs'!$A:$A,"&gt;="&amp;$B$1,'Data1956-2026UEFAclubs'!$A:$A,"&lt;="&amp;$C$1)</f>
        <v>2</v>
      </c>
      <c r="K14" s="2">
        <f t="shared" ca="1" si="1"/>
        <v>4</v>
      </c>
      <c r="L14" s="3">
        <f t="shared" ca="1" si="2"/>
        <v>5</v>
      </c>
      <c r="M14" s="1">
        <f t="shared" ca="1" si="3"/>
        <v>9</v>
      </c>
      <c r="N14">
        <f t="shared" ca="1" si="4"/>
        <v>24</v>
      </c>
      <c r="P14" s="2">
        <f t="shared" si="5"/>
        <v>12</v>
      </c>
      <c r="Q14" s="4" t="s">
        <v>261</v>
      </c>
      <c r="R14" s="2">
        <f t="shared" ca="1" si="6"/>
        <v>1</v>
      </c>
      <c r="S14" s="3">
        <f t="shared" ca="1" si="7"/>
        <v>5</v>
      </c>
      <c r="T14" s="1">
        <f t="shared" ca="1" si="8"/>
        <v>6</v>
      </c>
      <c r="U14">
        <f t="shared" ca="1" si="9"/>
        <v>11</v>
      </c>
    </row>
    <row r="15" spans="1:21" ht="15.75" x14ac:dyDescent="0.25">
      <c r="A15" s="2">
        <f t="shared" si="0"/>
        <v>13</v>
      </c>
      <c r="B15" s="4" t="s">
        <v>213</v>
      </c>
      <c r="C15" s="4" t="s">
        <v>283</v>
      </c>
      <c r="D15" s="6">
        <f ca="1">COUNTIFS('Data1956-2026UEFAclubs'!B:B,$B15,'Data1956-2026UEFAclubs'!$A:$A,"&gt;="&amp;$B$1,'Data1956-2026UEFAclubs'!$A:$A,"&lt;="&amp;$C$1)</f>
        <v>0</v>
      </c>
      <c r="E15" s="7">
        <f ca="1">COUNTIFS('Data1956-2026UEFAclubs'!C:C,$B15,'Data1956-2026UEFAclubs'!$A:$A,"&gt;="&amp;$B$1,'Data1956-2026UEFAclubs'!$A:$A,"&lt;="&amp;$C$1)</f>
        <v>0</v>
      </c>
      <c r="F15" s="7">
        <f ca="1">COUNTIFS('Data1956-2026UEFAclubs'!D:D,$B15,'Data1956-2026UEFAclubs'!$A:$A,"&gt;="&amp;$B$1,'Data1956-2026UEFAclubs'!$A:$A,"&lt;="&amp;$C$1)+COUNTIFS('Data1956-2026UEFAclubs'!E:E,$B15,'Data1956-2026UEFAclubs'!$A:$A,"&gt;="&amp;$B$1,'Data1956-2026UEFAclubs'!$A:$A,"&lt;="&amp;$C$1)</f>
        <v>0</v>
      </c>
      <c r="G15" s="6">
        <f ca="1">COUNTIFS('Data1956-2026UEFAclubs'!F:F,$B15,'Data1956-2026UEFAclubs'!$A:$A,"&gt;="&amp;$B$1,'Data1956-2026UEFAclubs'!$A:$A,"&lt;="&amp;$C$1)</f>
        <v>7</v>
      </c>
      <c r="H15" s="7">
        <f ca="1">COUNTIFS('Data1956-2026UEFAclubs'!G:G,$B15,'Data1956-2026UEFAclubs'!$A:$A,"&gt;="&amp;$B$1,'Data1956-2026UEFAclubs'!$A:$A,"&lt;="&amp;$C$1)</f>
        <v>0</v>
      </c>
      <c r="I15" s="6">
        <f ca="1">COUNTIFS('Data1956-2026UEFAclubs'!H:H,$B15,'Data1956-2026UEFAclubs'!$A:$A,"&gt;="&amp;$B$1,'Data1956-2026UEFAclubs'!$A:$A,"&lt;="&amp;$C$1)</f>
        <v>0</v>
      </c>
      <c r="J15" s="7">
        <f ca="1">COUNTIFS('Data1956-2026UEFAclubs'!I:I,$B15,'Data1956-2026UEFAclubs'!$A:$A,"&gt;="&amp;$B$1,'Data1956-2026UEFAclubs'!$A:$A,"&lt;="&amp;$C$1)</f>
        <v>0</v>
      </c>
      <c r="K15" s="2">
        <f t="shared" ca="1" si="1"/>
        <v>7</v>
      </c>
      <c r="L15" s="3">
        <f t="shared" ca="1" si="2"/>
        <v>0</v>
      </c>
      <c r="M15" s="1">
        <f t="shared" ca="1" si="3"/>
        <v>7</v>
      </c>
      <c r="N15">
        <f t="shared" ca="1" si="4"/>
        <v>21</v>
      </c>
      <c r="P15" s="2">
        <f t="shared" si="5"/>
        <v>13</v>
      </c>
      <c r="Q15" s="4" t="s">
        <v>287</v>
      </c>
      <c r="R15" s="2">
        <f t="shared" ca="1" si="6"/>
        <v>2</v>
      </c>
      <c r="S15" s="3">
        <f t="shared" ca="1" si="7"/>
        <v>1</v>
      </c>
      <c r="T15" s="1">
        <f t="shared" ca="1" si="8"/>
        <v>3</v>
      </c>
      <c r="U15">
        <f t="shared" ca="1" si="9"/>
        <v>10</v>
      </c>
    </row>
    <row r="16" spans="1:21" ht="15.75" x14ac:dyDescent="0.25">
      <c r="A16" s="2">
        <f t="shared" si="0"/>
        <v>14</v>
      </c>
      <c r="B16" s="4" t="s">
        <v>319</v>
      </c>
      <c r="C16" s="4" t="s">
        <v>293</v>
      </c>
      <c r="D16" s="6">
        <f ca="1">COUNTIFS('Data1956-2026UEFAclubs'!B:B,$B16,'Data1956-2026UEFAclubs'!$A:$A,"&gt;="&amp;$B$1,'Data1956-2026UEFAclubs'!$A:$A,"&lt;="&amp;$C$1)</f>
        <v>2</v>
      </c>
      <c r="E16" s="7">
        <f ca="1">COUNTIFS('Data1956-2026UEFAclubs'!C:C,$B16,'Data1956-2026UEFAclubs'!$A:$A,"&gt;="&amp;$B$1,'Data1956-2026UEFAclubs'!$A:$A,"&lt;="&amp;$C$1)</f>
        <v>1</v>
      </c>
      <c r="F16" s="7">
        <f ca="1">COUNTIFS('Data1956-2026UEFAclubs'!D:D,$B16,'Data1956-2026UEFAclubs'!$A:$A,"&gt;="&amp;$B$1,'Data1956-2026UEFAclubs'!$A:$A,"&lt;="&amp;$C$1)+COUNTIFS('Data1956-2026UEFAclubs'!E:E,$B16,'Data1956-2026UEFAclubs'!$A:$A,"&gt;="&amp;$B$1,'Data1956-2026UEFAclubs'!$A:$A,"&lt;="&amp;$C$1)</f>
        <v>3</v>
      </c>
      <c r="G16" s="6">
        <f ca="1">COUNTIFS('Data1956-2026UEFAclubs'!F:F,$B16,'Data1956-2026UEFAclubs'!$A:$A,"&gt;="&amp;$B$1,'Data1956-2026UEFAclubs'!$A:$A,"&lt;="&amp;$C$1)</f>
        <v>0</v>
      </c>
      <c r="H16" s="7">
        <f ca="1">COUNTIFS('Data1956-2026UEFAclubs'!G:G,$B16,'Data1956-2026UEFAclubs'!$A:$A,"&gt;="&amp;$B$1,'Data1956-2026UEFAclubs'!$A:$A,"&lt;="&amp;$C$1)</f>
        <v>0</v>
      </c>
      <c r="I16" s="6">
        <f ca="1">COUNTIFS('Data1956-2026UEFAclubs'!H:H,$B16,'Data1956-2026UEFAclubs'!$A:$A,"&gt;="&amp;$B$1,'Data1956-2026UEFAclubs'!$A:$A,"&lt;="&amp;$C$1)</f>
        <v>1</v>
      </c>
      <c r="J16" s="7">
        <f ca="1">COUNTIFS('Data1956-2026UEFAclubs'!I:I,$B16,'Data1956-2026UEFAclubs'!$A:$A,"&gt;="&amp;$B$1,'Data1956-2026UEFAclubs'!$A:$A,"&lt;="&amp;$C$1)</f>
        <v>1</v>
      </c>
      <c r="K16" s="2">
        <f t="shared" ca="1" si="1"/>
        <v>3</v>
      </c>
      <c r="L16" s="3">
        <f t="shared" ca="1" si="2"/>
        <v>2</v>
      </c>
      <c r="M16" s="1">
        <f t="shared" ca="1" si="3"/>
        <v>5</v>
      </c>
      <c r="N16">
        <f t="shared" ca="1" si="4"/>
        <v>21</v>
      </c>
      <c r="P16" s="2">
        <f t="shared" si="5"/>
        <v>14</v>
      </c>
      <c r="Q16" s="113" t="s">
        <v>329</v>
      </c>
      <c r="R16" s="2">
        <f t="shared" ca="1" si="6"/>
        <v>1</v>
      </c>
      <c r="S16" s="3">
        <f t="shared" ca="1" si="7"/>
        <v>1</v>
      </c>
      <c r="T16" s="1">
        <f t="shared" ca="1" si="8"/>
        <v>2</v>
      </c>
      <c r="U16">
        <f t="shared" ca="1" si="9"/>
        <v>10</v>
      </c>
    </row>
    <row r="17" spans="1:21" ht="15.75" x14ac:dyDescent="0.25">
      <c r="A17" s="2">
        <f t="shared" si="0"/>
        <v>15</v>
      </c>
      <c r="B17" s="4" t="s">
        <v>133</v>
      </c>
      <c r="C17" s="4" t="s">
        <v>290</v>
      </c>
      <c r="D17" s="6">
        <f ca="1">COUNTIFS('Data1956-2026UEFAclubs'!B:B,$B17,'Data1956-2026UEFAclubs'!$A:$A,"&gt;="&amp;$B$1,'Data1956-2026UEFAclubs'!$A:$A,"&lt;="&amp;$C$1)</f>
        <v>2</v>
      </c>
      <c r="E17" s="7">
        <f ca="1">COUNTIFS('Data1956-2026UEFAclubs'!C:C,$B17,'Data1956-2026UEFAclubs'!$A:$A,"&gt;="&amp;$B$1,'Data1956-2026UEFAclubs'!$A:$A,"&lt;="&amp;$C$1)</f>
        <v>0</v>
      </c>
      <c r="F17" s="7">
        <f ca="1">COUNTIFS('Data1956-2026UEFAclubs'!D:D,$B17,'Data1956-2026UEFAclubs'!$A:$A,"&gt;="&amp;$B$1,'Data1956-2026UEFAclubs'!$A:$A,"&lt;="&amp;$C$1)+COUNTIFS('Data1956-2026UEFAclubs'!E:E,$B17,'Data1956-2026UEFAclubs'!$A:$A,"&gt;="&amp;$B$1,'Data1956-2026UEFAclubs'!$A:$A,"&lt;="&amp;$C$1)</f>
        <v>1</v>
      </c>
      <c r="G17" s="6">
        <f ca="1">COUNTIFS('Data1956-2026UEFAclubs'!F:F,$B17,'Data1956-2026UEFAclubs'!$A:$A,"&gt;="&amp;$B$1,'Data1956-2026UEFAclubs'!$A:$A,"&lt;="&amp;$C$1)</f>
        <v>2</v>
      </c>
      <c r="H17" s="7">
        <f ca="1">COUNTIFS('Data1956-2026UEFAclubs'!G:G,$B17,'Data1956-2026UEFAclubs'!$A:$A,"&gt;="&amp;$B$1,'Data1956-2026UEFAclubs'!$A:$A,"&lt;="&amp;$C$1)</f>
        <v>0</v>
      </c>
      <c r="I17" s="6">
        <f ca="1">COUNTIFS('Data1956-2026UEFAclubs'!H:H,$B17,'Data1956-2026UEFAclubs'!$A:$A,"&gt;="&amp;$B$1,'Data1956-2026UEFAclubs'!$A:$A,"&lt;="&amp;$C$1)</f>
        <v>0</v>
      </c>
      <c r="J17" s="7">
        <f ca="1">COUNTIFS('Data1956-2026UEFAclubs'!I:I,$B17,'Data1956-2026UEFAclubs'!$A:$A,"&gt;="&amp;$B$1,'Data1956-2026UEFAclubs'!$A:$A,"&lt;="&amp;$C$1)</f>
        <v>1</v>
      </c>
      <c r="K17" s="2">
        <f t="shared" ca="1" si="1"/>
        <v>4</v>
      </c>
      <c r="L17" s="3">
        <f t="shared" ca="1" si="2"/>
        <v>1</v>
      </c>
      <c r="M17" s="1">
        <f t="shared" ca="1" si="3"/>
        <v>5</v>
      </c>
      <c r="N17">
        <f t="shared" ca="1" si="4"/>
        <v>20</v>
      </c>
      <c r="P17" s="2">
        <f t="shared" si="5"/>
        <v>15</v>
      </c>
      <c r="Q17" s="4" t="s">
        <v>291</v>
      </c>
      <c r="R17" s="2">
        <f t="shared" ca="1" si="6"/>
        <v>2</v>
      </c>
      <c r="S17" s="3">
        <f t="shared" ca="1" si="7"/>
        <v>1</v>
      </c>
      <c r="T17" s="1">
        <f t="shared" ca="1" si="8"/>
        <v>3</v>
      </c>
      <c r="U17">
        <f t="shared" ca="1" si="9"/>
        <v>8</v>
      </c>
    </row>
    <row r="18" spans="1:21" ht="15.75" x14ac:dyDescent="0.25">
      <c r="A18" s="2">
        <f t="shared" si="0"/>
        <v>16</v>
      </c>
      <c r="B18" s="4" t="s">
        <v>154</v>
      </c>
      <c r="C18" s="4" t="s">
        <v>283</v>
      </c>
      <c r="D18" s="6">
        <f ca="1">COUNTIFS('Data1956-2026UEFAclubs'!B:B,$B18,'Data1956-2026UEFAclubs'!$A:$A,"&gt;="&amp;$B$1,'Data1956-2026UEFAclubs'!$A:$A,"&lt;="&amp;$C$1)</f>
        <v>0</v>
      </c>
      <c r="E18" s="7">
        <f ca="1">COUNTIFS('Data1956-2026UEFAclubs'!C:C,$B18,'Data1956-2026UEFAclubs'!$A:$A,"&gt;="&amp;$B$1,'Data1956-2026UEFAclubs'!$A:$A,"&lt;="&amp;$C$1)</f>
        <v>2</v>
      </c>
      <c r="F18" s="7">
        <f ca="1">COUNTIFS('Data1956-2026UEFAclubs'!D:D,$B18,'Data1956-2026UEFAclubs'!$A:$A,"&gt;="&amp;$B$1,'Data1956-2026UEFAclubs'!$A:$A,"&lt;="&amp;$C$1)+COUNTIFS('Data1956-2026UEFAclubs'!E:E,$B18,'Data1956-2026UEFAclubs'!$A:$A,"&gt;="&amp;$B$1,'Data1956-2026UEFAclubs'!$A:$A,"&lt;="&amp;$C$1)</f>
        <v>0</v>
      </c>
      <c r="G18" s="6">
        <f ca="1">COUNTIFS('Data1956-2026UEFAclubs'!F:F,$B18,'Data1956-2026UEFAclubs'!$A:$A,"&gt;="&amp;$B$1,'Data1956-2026UEFAclubs'!$A:$A,"&lt;="&amp;$C$1)</f>
        <v>3</v>
      </c>
      <c r="H18" s="7">
        <f ca="1">COUNTIFS('Data1956-2026UEFAclubs'!G:G,$B18,'Data1956-2026UEFAclubs'!$A:$A,"&gt;="&amp;$B$1,'Data1956-2026UEFAclubs'!$A:$A,"&lt;="&amp;$C$1)</f>
        <v>1</v>
      </c>
      <c r="I18" s="6">
        <f ca="1">COUNTIFS('Data1956-2026UEFAclubs'!H:H,$B18,'Data1956-2026UEFAclubs'!$A:$A,"&gt;="&amp;$B$1,'Data1956-2026UEFAclubs'!$A:$A,"&lt;="&amp;$C$1)</f>
        <v>1</v>
      </c>
      <c r="J18" s="7">
        <f ca="1">COUNTIFS('Data1956-2026UEFAclubs'!I:I,$B18,'Data1956-2026UEFAclubs'!$A:$A,"&gt;="&amp;$B$1,'Data1956-2026UEFAclubs'!$A:$A,"&lt;="&amp;$C$1)</f>
        <v>0</v>
      </c>
      <c r="K18" s="2">
        <f t="shared" ca="1" si="1"/>
        <v>4</v>
      </c>
      <c r="L18" s="3">
        <f t="shared" ca="1" si="2"/>
        <v>3</v>
      </c>
      <c r="M18" s="1">
        <f t="shared" ca="1" si="3"/>
        <v>7</v>
      </c>
      <c r="N18">
        <f t="shared" ca="1" si="4"/>
        <v>17</v>
      </c>
      <c r="P18" s="2">
        <f t="shared" si="5"/>
        <v>16</v>
      </c>
      <c r="Q18" s="4" t="s">
        <v>330</v>
      </c>
      <c r="R18" s="2">
        <f t="shared" ca="1" si="6"/>
        <v>1</v>
      </c>
      <c r="S18" s="3">
        <f t="shared" ca="1" si="7"/>
        <v>1</v>
      </c>
      <c r="T18" s="1">
        <f t="shared" ca="1" si="8"/>
        <v>2</v>
      </c>
      <c r="U18">
        <f t="shared" ca="1" si="9"/>
        <v>7</v>
      </c>
    </row>
    <row r="19" spans="1:21" ht="15.75" x14ac:dyDescent="0.25">
      <c r="A19" s="2">
        <f t="shared" si="0"/>
        <v>17</v>
      </c>
      <c r="B19" s="4" t="s">
        <v>149</v>
      </c>
      <c r="C19" s="4" t="s">
        <v>282</v>
      </c>
      <c r="D19" s="6">
        <f ca="1">COUNTIFS('Data1956-2026UEFAclubs'!B:B,$B19,'Data1956-2026UEFAclubs'!$A:$A,"&gt;="&amp;$B$1,'Data1956-2026UEFAclubs'!$A:$A,"&lt;="&amp;$C$1)</f>
        <v>1</v>
      </c>
      <c r="E19" s="7">
        <f ca="1">COUNTIFS('Data1956-2026UEFAclubs'!C:C,$B19,'Data1956-2026UEFAclubs'!$A:$A,"&gt;="&amp;$B$1,'Data1956-2026UEFAclubs'!$A:$A,"&lt;="&amp;$C$1)</f>
        <v>2</v>
      </c>
      <c r="F19" s="7">
        <f ca="1">COUNTIFS('Data1956-2026UEFAclubs'!D:D,$B19,'Data1956-2026UEFAclubs'!$A:$A,"&gt;="&amp;$B$1,'Data1956-2026UEFAclubs'!$A:$A,"&lt;="&amp;$C$1)+COUNTIFS('Data1956-2026UEFAclubs'!E:E,$B19,'Data1956-2026UEFAclubs'!$A:$A,"&gt;="&amp;$B$1,'Data1956-2026UEFAclubs'!$A:$A,"&lt;="&amp;$C$1)</f>
        <v>2</v>
      </c>
      <c r="G19" s="6">
        <f ca="1">COUNTIFS('Data1956-2026UEFAclubs'!F:F,$B19,'Data1956-2026UEFAclubs'!$A:$A,"&gt;="&amp;$B$1,'Data1956-2026UEFAclubs'!$A:$A,"&lt;="&amp;$C$1)</f>
        <v>0</v>
      </c>
      <c r="H19" s="7">
        <f ca="1">COUNTIFS('Data1956-2026UEFAclubs'!G:G,$B19,'Data1956-2026UEFAclubs'!$A:$A,"&gt;="&amp;$B$1,'Data1956-2026UEFAclubs'!$A:$A,"&lt;="&amp;$C$1)</f>
        <v>2</v>
      </c>
      <c r="I19" s="6">
        <f ca="1">COUNTIFS('Data1956-2026UEFAclubs'!H:H,$B19,'Data1956-2026UEFAclubs'!$A:$A,"&gt;="&amp;$B$1,'Data1956-2026UEFAclubs'!$A:$A,"&lt;="&amp;$C$1)</f>
        <v>1</v>
      </c>
      <c r="J19" s="7">
        <f ca="1">COUNTIFS('Data1956-2026UEFAclubs'!I:I,$B19,'Data1956-2026UEFAclubs'!$A:$A,"&gt;="&amp;$B$1,'Data1956-2026UEFAclubs'!$A:$A,"&lt;="&amp;$C$1)</f>
        <v>0</v>
      </c>
      <c r="K19" s="2">
        <f t="shared" ca="1" si="1"/>
        <v>2</v>
      </c>
      <c r="L19" s="3">
        <f t="shared" ca="1" si="2"/>
        <v>4</v>
      </c>
      <c r="M19" s="1">
        <f t="shared" ca="1" si="3"/>
        <v>6</v>
      </c>
      <c r="N19">
        <f t="shared" ca="1" si="4"/>
        <v>17</v>
      </c>
      <c r="P19" s="2">
        <f t="shared" si="5"/>
        <v>17</v>
      </c>
      <c r="Q19" s="4" t="s">
        <v>295</v>
      </c>
      <c r="R19" s="2">
        <f t="shared" ca="1" si="6"/>
        <v>0</v>
      </c>
      <c r="S19" s="3">
        <f t="shared" ca="1" si="7"/>
        <v>4</v>
      </c>
      <c r="T19" s="1">
        <f t="shared" ca="1" si="8"/>
        <v>4</v>
      </c>
      <c r="U19">
        <f t="shared" ca="1" si="9"/>
        <v>6</v>
      </c>
    </row>
    <row r="20" spans="1:21" ht="15.75" x14ac:dyDescent="0.25">
      <c r="A20" s="2">
        <f t="shared" si="0"/>
        <v>18</v>
      </c>
      <c r="B20" s="4" t="s">
        <v>23</v>
      </c>
      <c r="C20" s="4" t="s">
        <v>285</v>
      </c>
      <c r="D20" s="6">
        <f ca="1">COUNTIFS('Data1956-2026UEFAclubs'!B:B,$B20,'Data1956-2026UEFAclubs'!$A:$A,"&gt;="&amp;$B$1,'Data1956-2026UEFAclubs'!$A:$A,"&lt;="&amp;$C$1)</f>
        <v>0</v>
      </c>
      <c r="E20" s="7">
        <f ca="1">COUNTIFS('Data1956-2026UEFAclubs'!C:C,$B20,'Data1956-2026UEFAclubs'!$A:$A,"&gt;="&amp;$B$1,'Data1956-2026UEFAclubs'!$A:$A,"&lt;="&amp;$C$1)</f>
        <v>1</v>
      </c>
      <c r="F20" s="7">
        <f ca="1">COUNTIFS('Data1956-2026UEFAclubs'!D:D,$B20,'Data1956-2026UEFAclubs'!$A:$A,"&gt;="&amp;$B$1,'Data1956-2026UEFAclubs'!$A:$A,"&lt;="&amp;$C$1)+COUNTIFS('Data1956-2026UEFAclubs'!E:E,$B20,'Data1956-2026UEFAclubs'!$A:$A,"&gt;="&amp;$B$1,'Data1956-2026UEFAclubs'!$A:$A,"&lt;="&amp;$C$1)</f>
        <v>1</v>
      </c>
      <c r="G20" s="6">
        <f ca="1">COUNTIFS('Data1956-2026UEFAclubs'!F:F,$B20,'Data1956-2026UEFAclubs'!$A:$A,"&gt;="&amp;$B$1,'Data1956-2026UEFAclubs'!$A:$A,"&lt;="&amp;$C$1)</f>
        <v>3</v>
      </c>
      <c r="H20" s="7">
        <f ca="1">COUNTIFS('Data1956-2026UEFAclubs'!G:G,$B20,'Data1956-2026UEFAclubs'!$A:$A,"&gt;="&amp;$B$1,'Data1956-2026UEFAclubs'!$A:$A,"&lt;="&amp;$C$1)</f>
        <v>1</v>
      </c>
      <c r="I20" s="6">
        <f ca="1">COUNTIFS('Data1956-2026UEFAclubs'!H:H,$B20,'Data1956-2026UEFAclubs'!$A:$A,"&gt;="&amp;$B$1,'Data1956-2026UEFAclubs'!$A:$A,"&lt;="&amp;$C$1)</f>
        <v>1</v>
      </c>
      <c r="J20" s="7">
        <f ca="1">COUNTIFS('Data1956-2026UEFAclubs'!I:I,$B20,'Data1956-2026UEFAclubs'!$A:$A,"&gt;="&amp;$B$1,'Data1956-2026UEFAclubs'!$A:$A,"&lt;="&amp;$C$1)</f>
        <v>0</v>
      </c>
      <c r="K20" s="2">
        <f t="shared" ca="1" si="1"/>
        <v>4</v>
      </c>
      <c r="L20" s="3">
        <f t="shared" ca="1" si="2"/>
        <v>2</v>
      </c>
      <c r="M20" s="1">
        <f t="shared" ca="1" si="3"/>
        <v>6</v>
      </c>
      <c r="N20">
        <f t="shared" ca="1" si="4"/>
        <v>16</v>
      </c>
      <c r="P20" s="2">
        <f t="shared" si="5"/>
        <v>18</v>
      </c>
      <c r="Q20" s="4" t="s">
        <v>296</v>
      </c>
      <c r="R20" s="2">
        <f t="shared" ca="1" si="6"/>
        <v>1</v>
      </c>
      <c r="S20" s="3">
        <f t="shared" ca="1" si="7"/>
        <v>1</v>
      </c>
      <c r="T20" s="1">
        <f t="shared" ca="1" si="8"/>
        <v>2</v>
      </c>
      <c r="U20">
        <f t="shared" ca="1" si="9"/>
        <v>4</v>
      </c>
    </row>
    <row r="21" spans="1:21" ht="15.75" x14ac:dyDescent="0.25">
      <c r="A21" s="2">
        <f t="shared" si="0"/>
        <v>19</v>
      </c>
      <c r="B21" s="4" t="s">
        <v>9</v>
      </c>
      <c r="C21" s="4" t="s">
        <v>285</v>
      </c>
      <c r="D21" s="6">
        <f ca="1">COUNTIFS('Data1956-2026UEFAclubs'!B:B,$B21,'Data1956-2026UEFAclubs'!$A:$A,"&gt;="&amp;$B$1,'Data1956-2026UEFAclubs'!$A:$A,"&lt;="&amp;$C$1)</f>
        <v>0</v>
      </c>
      <c r="E21" s="7">
        <f ca="1">COUNTIFS('Data1956-2026UEFAclubs'!C:C,$B21,'Data1956-2026UEFAclubs'!$A:$A,"&gt;="&amp;$B$1,'Data1956-2026UEFAclubs'!$A:$A,"&lt;="&amp;$C$1)</f>
        <v>2</v>
      </c>
      <c r="F21" s="7">
        <f ca="1">COUNTIFS('Data1956-2026UEFAclubs'!D:D,$B21,'Data1956-2026UEFAclubs'!$A:$A,"&gt;="&amp;$B$1,'Data1956-2026UEFAclubs'!$A:$A,"&lt;="&amp;$C$1)+COUNTIFS('Data1956-2026UEFAclubs'!E:E,$B21,'Data1956-2026UEFAclubs'!$A:$A,"&gt;="&amp;$B$1,'Data1956-2026UEFAclubs'!$A:$A,"&lt;="&amp;$C$1)</f>
        <v>2</v>
      </c>
      <c r="G21" s="6">
        <f ca="1">COUNTIFS('Data1956-2026UEFAclubs'!F:F,$B21,'Data1956-2026UEFAclubs'!$A:$A,"&gt;="&amp;$B$1,'Data1956-2026UEFAclubs'!$A:$A,"&lt;="&amp;$C$1)</f>
        <v>1</v>
      </c>
      <c r="H21" s="7">
        <f ca="1">COUNTIFS('Data1956-2026UEFAclubs'!G:G,$B21,'Data1956-2026UEFAclubs'!$A:$A,"&gt;="&amp;$B$1,'Data1956-2026UEFAclubs'!$A:$A,"&lt;="&amp;$C$1)</f>
        <v>2</v>
      </c>
      <c r="I21" s="6">
        <f ca="1">COUNTIFS('Data1956-2026UEFAclubs'!H:H,$B21,'Data1956-2026UEFAclubs'!$A:$A,"&gt;="&amp;$B$1,'Data1956-2026UEFAclubs'!$A:$A,"&lt;="&amp;$C$1)</f>
        <v>1</v>
      </c>
      <c r="J21" s="7">
        <f ca="1">COUNTIFS('Data1956-2026UEFAclubs'!I:I,$B21,'Data1956-2026UEFAclubs'!$A:$A,"&gt;="&amp;$B$1,'Data1956-2026UEFAclubs'!$A:$A,"&lt;="&amp;$C$1)</f>
        <v>2</v>
      </c>
      <c r="K21" s="2">
        <f t="shared" ca="1" si="1"/>
        <v>2</v>
      </c>
      <c r="L21" s="3">
        <f t="shared" ca="1" si="2"/>
        <v>6</v>
      </c>
      <c r="M21" s="1">
        <f t="shared" ca="1" si="3"/>
        <v>8</v>
      </c>
      <c r="N21">
        <f t="shared" ca="1" si="4"/>
        <v>16</v>
      </c>
      <c r="P21" s="2">
        <f t="shared" si="5"/>
        <v>19</v>
      </c>
      <c r="Q21" s="4" t="s">
        <v>289</v>
      </c>
      <c r="R21" s="2">
        <f t="shared" ca="1" si="6"/>
        <v>1</v>
      </c>
      <c r="S21" s="3">
        <f t="shared" ca="1" si="7"/>
        <v>0</v>
      </c>
      <c r="T21" s="1">
        <f t="shared" ca="1" si="8"/>
        <v>1</v>
      </c>
      <c r="U21">
        <f t="shared" ca="1" si="9"/>
        <v>4</v>
      </c>
    </row>
    <row r="22" spans="1:21" ht="15.75" x14ac:dyDescent="0.25">
      <c r="A22" s="2">
        <f t="shared" si="0"/>
        <v>20</v>
      </c>
      <c r="B22" s="4" t="s">
        <v>197</v>
      </c>
      <c r="C22" s="4" t="s">
        <v>288</v>
      </c>
      <c r="D22" s="6">
        <f ca="1">COUNTIFS('Data1956-2026UEFAclubs'!B:B,$B22,'Data1956-2026UEFAclubs'!$A:$A,"&gt;="&amp;$B$1,'Data1956-2026UEFAclubs'!$A:$A,"&lt;="&amp;$C$1)</f>
        <v>0</v>
      </c>
      <c r="E22" s="7">
        <f ca="1">COUNTIFS('Data1956-2026UEFAclubs'!C:C,$B22,'Data1956-2026UEFAclubs'!$A:$A,"&gt;="&amp;$B$1,'Data1956-2026UEFAclubs'!$A:$A,"&lt;="&amp;$C$1)</f>
        <v>0</v>
      </c>
      <c r="F22" s="7">
        <f ca="1">COUNTIFS('Data1956-2026UEFAclubs'!D:D,$B22,'Data1956-2026UEFAclubs'!$A:$A,"&gt;="&amp;$B$1,'Data1956-2026UEFAclubs'!$A:$A,"&lt;="&amp;$C$1)+COUNTIFS('Data1956-2026UEFAclubs'!E:E,$B22,'Data1956-2026UEFAclubs'!$A:$A,"&gt;="&amp;$B$1,'Data1956-2026UEFAclubs'!$A:$A,"&lt;="&amp;$C$1)</f>
        <v>2</v>
      </c>
      <c r="G22" s="6">
        <f ca="1">COUNTIFS('Data1956-2026UEFAclubs'!F:F,$B22,'Data1956-2026UEFAclubs'!$A:$A,"&gt;="&amp;$B$1,'Data1956-2026UEFAclubs'!$A:$A,"&lt;="&amp;$C$1)</f>
        <v>1</v>
      </c>
      <c r="H22" s="7">
        <f ca="1">COUNTIFS('Data1956-2026UEFAclubs'!G:G,$B22,'Data1956-2026UEFAclubs'!$A:$A,"&gt;="&amp;$B$1,'Data1956-2026UEFAclubs'!$A:$A,"&lt;="&amp;$C$1)</f>
        <v>2</v>
      </c>
      <c r="I22" s="6">
        <f ca="1">COUNTIFS('Data1956-2026UEFAclubs'!H:H,$B22,'Data1956-2026UEFAclubs'!$A:$A,"&gt;="&amp;$B$1,'Data1956-2026UEFAclubs'!$A:$A,"&lt;="&amp;$C$1)</f>
        <v>2</v>
      </c>
      <c r="J22" s="7">
        <f ca="1">COUNTIFS('Data1956-2026UEFAclubs'!I:I,$B22,'Data1956-2026UEFAclubs'!$A:$A,"&gt;="&amp;$B$1,'Data1956-2026UEFAclubs'!$A:$A,"&lt;="&amp;$C$1)</f>
        <v>2</v>
      </c>
      <c r="K22" s="2">
        <f t="shared" ca="1" si="1"/>
        <v>3</v>
      </c>
      <c r="L22" s="3">
        <f t="shared" ca="1" si="2"/>
        <v>4</v>
      </c>
      <c r="M22" s="1">
        <f t="shared" ca="1" si="3"/>
        <v>7</v>
      </c>
      <c r="N22">
        <f t="shared" ca="1" si="4"/>
        <v>15</v>
      </c>
      <c r="P22" s="2">
        <f t="shared" si="5"/>
        <v>20</v>
      </c>
      <c r="Q22" s="4" t="s">
        <v>333</v>
      </c>
      <c r="R22" s="2">
        <f t="shared" ca="1" si="6"/>
        <v>1</v>
      </c>
      <c r="S22" s="3">
        <f t="shared" ca="1" si="7"/>
        <v>0</v>
      </c>
      <c r="T22" s="1">
        <f t="shared" ca="1" si="8"/>
        <v>1</v>
      </c>
      <c r="U22">
        <f t="shared" ca="1" si="9"/>
        <v>4</v>
      </c>
    </row>
    <row r="23" spans="1:21" ht="15.75" x14ac:dyDescent="0.25">
      <c r="A23" s="2">
        <f t="shared" si="0"/>
        <v>21</v>
      </c>
      <c r="B23" s="4" t="s">
        <v>105</v>
      </c>
      <c r="C23" s="4" t="s">
        <v>286</v>
      </c>
      <c r="D23" s="6">
        <f ca="1">COUNTIFS('Data1956-2026UEFAclubs'!B:B,$B23,'Data1956-2026UEFAclubs'!$A:$A,"&gt;="&amp;$B$1,'Data1956-2026UEFAclubs'!$A:$A,"&lt;="&amp;$C$1)</f>
        <v>1</v>
      </c>
      <c r="E23" s="7">
        <f ca="1">COUNTIFS('Data1956-2026UEFAclubs'!C:C,$B23,'Data1956-2026UEFAclubs'!$A:$A,"&gt;="&amp;$B$1,'Data1956-2026UEFAclubs'!$A:$A,"&lt;="&amp;$C$1)</f>
        <v>0</v>
      </c>
      <c r="F23" s="7">
        <f ca="1">COUNTIFS('Data1956-2026UEFAclubs'!D:D,$B23,'Data1956-2026UEFAclubs'!$A:$A,"&gt;="&amp;$B$1,'Data1956-2026UEFAclubs'!$A:$A,"&lt;="&amp;$C$1)+COUNTIFS('Data1956-2026UEFAclubs'!E:E,$B23,'Data1956-2026UEFAclubs'!$A:$A,"&gt;="&amp;$B$1,'Data1956-2026UEFAclubs'!$A:$A,"&lt;="&amp;$C$1)</f>
        <v>1</v>
      </c>
      <c r="G23" s="6">
        <f ca="1">COUNTIFS('Data1956-2026UEFAclubs'!F:F,$B23,'Data1956-2026UEFAclubs'!$A:$A,"&gt;="&amp;$B$1,'Data1956-2026UEFAclubs'!$A:$A,"&lt;="&amp;$C$1)</f>
        <v>2</v>
      </c>
      <c r="H23" s="7">
        <f ca="1">COUNTIFS('Data1956-2026UEFAclubs'!G:G,$B23,'Data1956-2026UEFAclubs'!$A:$A,"&gt;="&amp;$B$1,'Data1956-2026UEFAclubs'!$A:$A,"&lt;="&amp;$C$1)</f>
        <v>0</v>
      </c>
      <c r="I23" s="6">
        <f ca="1">COUNTIFS('Data1956-2026UEFAclubs'!H:H,$B23,'Data1956-2026UEFAclubs'!$A:$A,"&gt;="&amp;$B$1,'Data1956-2026UEFAclubs'!$A:$A,"&lt;="&amp;$C$1)</f>
        <v>0</v>
      </c>
      <c r="J23" s="7">
        <f ca="1">COUNTIFS('Data1956-2026UEFAclubs'!I:I,$B23,'Data1956-2026UEFAclubs'!$A:$A,"&gt;="&amp;$B$1,'Data1956-2026UEFAclubs'!$A:$A,"&lt;="&amp;$C$1)</f>
        <v>1</v>
      </c>
      <c r="K23" s="2">
        <f t="shared" ca="1" si="1"/>
        <v>3</v>
      </c>
      <c r="L23" s="3">
        <f t="shared" ca="1" si="2"/>
        <v>1</v>
      </c>
      <c r="M23" s="1">
        <f t="shared" ca="1" si="3"/>
        <v>4</v>
      </c>
      <c r="N23">
        <f t="shared" ca="1" si="4"/>
        <v>14</v>
      </c>
      <c r="P23" s="2">
        <f t="shared" si="5"/>
        <v>21</v>
      </c>
      <c r="Q23" s="113" t="s">
        <v>332</v>
      </c>
      <c r="R23" s="2">
        <f t="shared" ca="1" si="6"/>
        <v>1</v>
      </c>
      <c r="S23" s="3">
        <f t="shared" ca="1" si="7"/>
        <v>0</v>
      </c>
      <c r="T23" s="1">
        <f t="shared" ca="1" si="8"/>
        <v>1</v>
      </c>
      <c r="U23">
        <f t="shared" ca="1" si="9"/>
        <v>3</v>
      </c>
    </row>
    <row r="24" spans="1:21" ht="15.75" x14ac:dyDescent="0.25">
      <c r="A24" s="2">
        <f t="shared" si="0"/>
        <v>22</v>
      </c>
      <c r="B24" s="4" t="s">
        <v>124</v>
      </c>
      <c r="C24" s="4" t="s">
        <v>282</v>
      </c>
      <c r="D24" s="6">
        <f ca="1">COUNTIFS('Data1956-2026UEFAclubs'!B:B,$B24,'Data1956-2026UEFAclubs'!$A:$A,"&gt;="&amp;$B$1,'Data1956-2026UEFAclubs'!$A:$A,"&lt;="&amp;$C$1)</f>
        <v>1</v>
      </c>
      <c r="E24" s="7">
        <f ca="1">COUNTIFS('Data1956-2026UEFAclubs'!C:C,$B24,'Data1956-2026UEFAclubs'!$A:$A,"&gt;="&amp;$B$1,'Data1956-2026UEFAclubs'!$A:$A,"&lt;="&amp;$C$1)</f>
        <v>1</v>
      </c>
      <c r="F24" s="7">
        <f ca="1">COUNTIFS('Data1956-2026UEFAclubs'!D:D,$B24,'Data1956-2026UEFAclubs'!$A:$A,"&gt;="&amp;$B$1,'Data1956-2026UEFAclubs'!$A:$A,"&lt;="&amp;$C$1)+COUNTIFS('Data1956-2026UEFAclubs'!E:E,$B24,'Data1956-2026UEFAclubs'!$A:$A,"&gt;="&amp;$B$1,'Data1956-2026UEFAclubs'!$A:$A,"&lt;="&amp;$C$1)</f>
        <v>1</v>
      </c>
      <c r="G24" s="6">
        <f ca="1">COUNTIFS('Data1956-2026UEFAclubs'!F:F,$B24,'Data1956-2026UEFAclubs'!$A:$A,"&gt;="&amp;$B$1,'Data1956-2026UEFAclubs'!$A:$A,"&lt;="&amp;$C$1)</f>
        <v>0</v>
      </c>
      <c r="H24" s="7">
        <f ca="1">COUNTIFS('Data1956-2026UEFAclubs'!G:G,$B24,'Data1956-2026UEFAclubs'!$A:$A,"&gt;="&amp;$B$1,'Data1956-2026UEFAclubs'!$A:$A,"&lt;="&amp;$C$1)</f>
        <v>1</v>
      </c>
      <c r="I24" s="6">
        <f ca="1">COUNTIFS('Data1956-2026UEFAclubs'!H:H,$B24,'Data1956-2026UEFAclubs'!$A:$A,"&gt;="&amp;$B$1,'Data1956-2026UEFAclubs'!$A:$A,"&lt;="&amp;$C$1)</f>
        <v>1</v>
      </c>
      <c r="J24" s="7">
        <f ca="1">COUNTIFS('Data1956-2026UEFAclubs'!I:I,$B24,'Data1956-2026UEFAclubs'!$A:$A,"&gt;="&amp;$B$1,'Data1956-2026UEFAclubs'!$A:$A,"&lt;="&amp;$C$1)</f>
        <v>1</v>
      </c>
      <c r="K24" s="2">
        <f t="shared" ca="1" si="1"/>
        <v>2</v>
      </c>
      <c r="L24" s="3">
        <f t="shared" ca="1" si="2"/>
        <v>3</v>
      </c>
      <c r="M24" s="1">
        <f t="shared" ca="1" si="3"/>
        <v>5</v>
      </c>
      <c r="N24">
        <f t="shared" ca="1" si="4"/>
        <v>14</v>
      </c>
      <c r="P24" s="2">
        <f t="shared" si="5"/>
        <v>22</v>
      </c>
      <c r="Q24" s="4" t="s">
        <v>331</v>
      </c>
      <c r="R24" s="2">
        <f t="shared" ca="1" si="6"/>
        <v>0</v>
      </c>
      <c r="S24" s="3">
        <f t="shared" ca="1" si="7"/>
        <v>1</v>
      </c>
      <c r="T24" s="1">
        <f t="shared" ca="1" si="8"/>
        <v>1</v>
      </c>
      <c r="U24">
        <f t="shared" ca="1" si="9"/>
        <v>3</v>
      </c>
    </row>
    <row r="25" spans="1:21" ht="15.75" x14ac:dyDescent="0.25">
      <c r="A25" s="2">
        <f t="shared" si="0"/>
        <v>23</v>
      </c>
      <c r="B25" s="4" t="s">
        <v>42</v>
      </c>
      <c r="C25" s="4" t="s">
        <v>285</v>
      </c>
      <c r="D25" s="6">
        <f ca="1">COUNTIFS('Data1956-2026UEFAclubs'!B:B,$B25,'Data1956-2026UEFAclubs'!$A:$A,"&gt;="&amp;$B$1,'Data1956-2026UEFAclubs'!$A:$A,"&lt;="&amp;$C$1)</f>
        <v>1</v>
      </c>
      <c r="E25" s="7">
        <f ca="1">COUNTIFS('Data1956-2026UEFAclubs'!C:C,$B25,'Data1956-2026UEFAclubs'!$A:$A,"&gt;="&amp;$B$1,'Data1956-2026UEFAclubs'!$A:$A,"&lt;="&amp;$C$1)</f>
        <v>1</v>
      </c>
      <c r="F25" s="7">
        <f ca="1">COUNTIFS('Data1956-2026UEFAclubs'!D:D,$B25,'Data1956-2026UEFAclubs'!$A:$A,"&gt;="&amp;$B$1,'Data1956-2026UEFAclubs'!$A:$A,"&lt;="&amp;$C$1)+COUNTIFS('Data1956-2026UEFAclubs'!E:E,$B25,'Data1956-2026UEFAclubs'!$A:$A,"&gt;="&amp;$B$1,'Data1956-2026UEFAclubs'!$A:$A,"&lt;="&amp;$C$1)</f>
        <v>2</v>
      </c>
      <c r="G25" s="6">
        <f ca="1">COUNTIFS('Data1956-2026UEFAclubs'!F:F,$B25,'Data1956-2026UEFAclubs'!$A:$A,"&gt;="&amp;$B$1,'Data1956-2026UEFAclubs'!$A:$A,"&lt;="&amp;$C$1)</f>
        <v>0</v>
      </c>
      <c r="H25" s="7">
        <f ca="1">COUNTIFS('Data1956-2026UEFAclubs'!G:G,$B25,'Data1956-2026UEFAclubs'!$A:$A,"&gt;="&amp;$B$1,'Data1956-2026UEFAclubs'!$A:$A,"&lt;="&amp;$C$1)</f>
        <v>0</v>
      </c>
      <c r="I25" s="6">
        <f ca="1">COUNTIFS('Data1956-2026UEFAclubs'!H:H,$B25,'Data1956-2026UEFAclubs'!$A:$A,"&gt;="&amp;$B$1,'Data1956-2026UEFAclubs'!$A:$A,"&lt;="&amp;$C$1)</f>
        <v>1</v>
      </c>
      <c r="J25" s="7">
        <f ca="1">COUNTIFS('Data1956-2026UEFAclubs'!I:I,$B25,'Data1956-2026UEFAclubs'!$A:$A,"&gt;="&amp;$B$1,'Data1956-2026UEFAclubs'!$A:$A,"&lt;="&amp;$C$1)</f>
        <v>0</v>
      </c>
      <c r="K25" s="2">
        <f t="shared" ca="1" si="1"/>
        <v>2</v>
      </c>
      <c r="L25" s="3">
        <f t="shared" ca="1" si="2"/>
        <v>1</v>
      </c>
      <c r="M25" s="1">
        <f t="shared" ca="1" si="3"/>
        <v>3</v>
      </c>
      <c r="N25">
        <f t="shared" ca="1" si="4"/>
        <v>13</v>
      </c>
      <c r="P25" s="2">
        <f t="shared" si="5"/>
        <v>23</v>
      </c>
      <c r="Q25" s="4" t="s">
        <v>455</v>
      </c>
      <c r="R25" s="2">
        <f t="shared" ca="1" si="6"/>
        <v>0</v>
      </c>
      <c r="S25" s="3">
        <f t="shared" ca="1" si="7"/>
        <v>0</v>
      </c>
      <c r="T25" s="1">
        <f t="shared" ca="1" si="8"/>
        <v>0</v>
      </c>
      <c r="U25">
        <f t="shared" ca="1" si="9"/>
        <v>3</v>
      </c>
    </row>
    <row r="26" spans="1:21" ht="15.75" x14ac:dyDescent="0.25">
      <c r="A26" s="2">
        <f t="shared" si="0"/>
        <v>24</v>
      </c>
      <c r="B26" s="4" t="s">
        <v>51</v>
      </c>
      <c r="C26" s="4" t="s">
        <v>285</v>
      </c>
      <c r="D26" s="6">
        <f ca="1">COUNTIFS('Data1956-2026UEFAclubs'!B:B,$B26,'Data1956-2026UEFAclubs'!$A:$A,"&gt;="&amp;$B$1,'Data1956-2026UEFAclubs'!$A:$A,"&lt;="&amp;$C$1)</f>
        <v>0</v>
      </c>
      <c r="E26" s="7">
        <f ca="1">COUNTIFS('Data1956-2026UEFAclubs'!C:C,$B26,'Data1956-2026UEFAclubs'!$A:$A,"&gt;="&amp;$B$1,'Data1956-2026UEFAclubs'!$A:$A,"&lt;="&amp;$C$1)</f>
        <v>1</v>
      </c>
      <c r="F26" s="7">
        <f ca="1">COUNTIFS('Data1956-2026UEFAclubs'!D:D,$B26,'Data1956-2026UEFAclubs'!$A:$A,"&gt;="&amp;$B$1,'Data1956-2026UEFAclubs'!$A:$A,"&lt;="&amp;$C$1)+COUNTIFS('Data1956-2026UEFAclubs'!E:E,$B26,'Data1956-2026UEFAclubs'!$A:$A,"&gt;="&amp;$B$1,'Data1956-2026UEFAclubs'!$A:$A,"&lt;="&amp;$C$1)</f>
        <v>2</v>
      </c>
      <c r="G26" s="6">
        <f ca="1">COUNTIFS('Data1956-2026UEFAclubs'!F:F,$B26,'Data1956-2026UEFAclubs'!$A:$A,"&gt;="&amp;$B$1,'Data1956-2026UEFAclubs'!$A:$A,"&lt;="&amp;$C$1)</f>
        <v>2</v>
      </c>
      <c r="H26" s="7">
        <f ca="1">COUNTIFS('Data1956-2026UEFAclubs'!G:G,$B26,'Data1956-2026UEFAclubs'!$A:$A,"&gt;="&amp;$B$1,'Data1956-2026UEFAclubs'!$A:$A,"&lt;="&amp;$C$1)</f>
        <v>1</v>
      </c>
      <c r="I26" s="6">
        <f ca="1">COUNTIFS('Data1956-2026UEFAclubs'!H:H,$B26,'Data1956-2026UEFAclubs'!$A:$A,"&gt;="&amp;$B$1,'Data1956-2026UEFAclubs'!$A:$A,"&lt;="&amp;$C$1)</f>
        <v>0</v>
      </c>
      <c r="J26" s="7">
        <f ca="1">COUNTIFS('Data1956-2026UEFAclubs'!I:I,$B26,'Data1956-2026UEFAclubs'!$A:$A,"&gt;="&amp;$B$1,'Data1956-2026UEFAclubs'!$A:$A,"&lt;="&amp;$C$1)</f>
        <v>1</v>
      </c>
      <c r="K26" s="2">
        <f t="shared" ca="1" si="1"/>
        <v>2</v>
      </c>
      <c r="L26" s="3">
        <f t="shared" ca="1" si="2"/>
        <v>3</v>
      </c>
      <c r="M26" s="1">
        <f t="shared" ca="1" si="3"/>
        <v>5</v>
      </c>
      <c r="N26">
        <f t="shared" ca="1" si="4"/>
        <v>12</v>
      </c>
      <c r="P26" s="2">
        <f t="shared" si="5"/>
        <v>24</v>
      </c>
      <c r="Q26" s="4" t="s">
        <v>406</v>
      </c>
      <c r="R26" s="2">
        <f t="shared" ca="1" si="6"/>
        <v>0</v>
      </c>
      <c r="S26" s="3">
        <f t="shared" ca="1" si="7"/>
        <v>0</v>
      </c>
      <c r="T26" s="1">
        <f t="shared" ca="1" si="8"/>
        <v>0</v>
      </c>
      <c r="U26">
        <f t="shared" ca="1" si="9"/>
        <v>2</v>
      </c>
    </row>
    <row r="27" spans="1:21" ht="15.75" x14ac:dyDescent="0.25">
      <c r="A27" s="2">
        <f t="shared" si="0"/>
        <v>25</v>
      </c>
      <c r="B27" s="4" t="s">
        <v>24</v>
      </c>
      <c r="C27" s="4" t="s">
        <v>285</v>
      </c>
      <c r="D27" s="6">
        <f ca="1">COUNTIFS('Data1956-2026UEFAclubs'!B:B,$B27,'Data1956-2026UEFAclubs'!$A:$A,"&gt;="&amp;$B$1,'Data1956-2026UEFAclubs'!$A:$A,"&lt;="&amp;$C$1)</f>
        <v>2</v>
      </c>
      <c r="E27" s="7">
        <f ca="1">COUNTIFS('Data1956-2026UEFAclubs'!C:C,$B27,'Data1956-2026UEFAclubs'!$A:$A,"&gt;="&amp;$B$1,'Data1956-2026UEFAclubs'!$A:$A,"&lt;="&amp;$C$1)</f>
        <v>0</v>
      </c>
      <c r="F27" s="7">
        <f ca="1">COUNTIFS('Data1956-2026UEFAclubs'!D:D,$B27,'Data1956-2026UEFAclubs'!$A:$A,"&gt;="&amp;$B$1,'Data1956-2026UEFAclubs'!$A:$A,"&lt;="&amp;$C$1)+COUNTIFS('Data1956-2026UEFAclubs'!E:E,$B27,'Data1956-2026UEFAclubs'!$A:$A,"&gt;="&amp;$B$1,'Data1956-2026UEFAclubs'!$A:$A,"&lt;="&amp;$C$1)</f>
        <v>0</v>
      </c>
      <c r="G27" s="6">
        <f ca="1">COUNTIFS('Data1956-2026UEFAclubs'!F:F,$B27,'Data1956-2026UEFAclubs'!$A:$A,"&gt;="&amp;$B$1,'Data1956-2026UEFAclubs'!$A:$A,"&lt;="&amp;$C$1)</f>
        <v>0</v>
      </c>
      <c r="H27" s="7">
        <f ca="1">COUNTIFS('Data1956-2026UEFAclubs'!G:G,$B27,'Data1956-2026UEFAclubs'!$A:$A,"&gt;="&amp;$B$1,'Data1956-2026UEFAclubs'!$A:$A,"&lt;="&amp;$C$1)</f>
        <v>0</v>
      </c>
      <c r="I27" s="6">
        <f ca="1">COUNTIFS('Data1956-2026UEFAclubs'!H:H,$B27,'Data1956-2026UEFAclubs'!$A:$A,"&gt;="&amp;$B$1,'Data1956-2026UEFAclubs'!$A:$A,"&lt;="&amp;$C$1)</f>
        <v>0</v>
      </c>
      <c r="J27" s="7">
        <f ca="1">COUNTIFS('Data1956-2026UEFAclubs'!I:I,$B27,'Data1956-2026UEFAclubs'!$A:$A,"&gt;="&amp;$B$1,'Data1956-2026UEFAclubs'!$A:$A,"&lt;="&amp;$C$1)</f>
        <v>0</v>
      </c>
      <c r="K27" s="2">
        <f t="shared" ca="1" si="1"/>
        <v>2</v>
      </c>
      <c r="L27" s="3">
        <f t="shared" ca="1" si="2"/>
        <v>0</v>
      </c>
      <c r="M27" s="1">
        <f t="shared" ca="1" si="3"/>
        <v>2</v>
      </c>
      <c r="N27">
        <f t="shared" ca="1" si="4"/>
        <v>12</v>
      </c>
      <c r="P27" s="2">
        <f t="shared" si="5"/>
        <v>25</v>
      </c>
      <c r="Q27" s="4" t="s">
        <v>409</v>
      </c>
      <c r="R27" s="2">
        <f t="shared" ca="1" si="6"/>
        <v>0</v>
      </c>
      <c r="S27" s="3">
        <f t="shared" ca="1" si="7"/>
        <v>0</v>
      </c>
      <c r="T27" s="1">
        <f t="shared" ca="1" si="8"/>
        <v>0</v>
      </c>
      <c r="U27">
        <f t="shared" ca="1" si="9"/>
        <v>2</v>
      </c>
    </row>
    <row r="28" spans="1:21" ht="15.75" x14ac:dyDescent="0.25">
      <c r="A28" s="2">
        <f t="shared" si="0"/>
        <v>26</v>
      </c>
      <c r="B28" s="4" t="s">
        <v>141</v>
      </c>
      <c r="C28" s="4" t="s">
        <v>293</v>
      </c>
      <c r="D28" s="6">
        <f ca="1">COUNTIFS('Data1956-2026UEFAclubs'!B:B,$B28,'Data1956-2026UEFAclubs'!$A:$A,"&gt;="&amp;$B$1,'Data1956-2026UEFAclubs'!$A:$A,"&lt;="&amp;$C$1)</f>
        <v>1</v>
      </c>
      <c r="E28" s="7">
        <f ca="1">COUNTIFS('Data1956-2026UEFAclubs'!C:C,$B28,'Data1956-2026UEFAclubs'!$A:$A,"&gt;="&amp;$B$1,'Data1956-2026UEFAclubs'!$A:$A,"&lt;="&amp;$C$1)</f>
        <v>1</v>
      </c>
      <c r="F28" s="7">
        <f ca="1">COUNTIFS('Data1956-2026UEFAclubs'!D:D,$B28,'Data1956-2026UEFAclubs'!$A:$A,"&gt;="&amp;$B$1,'Data1956-2026UEFAclubs'!$A:$A,"&lt;="&amp;$C$1)+COUNTIFS('Data1956-2026UEFAclubs'!E:E,$B28,'Data1956-2026UEFAclubs'!$A:$A,"&gt;="&amp;$B$1,'Data1956-2026UEFAclubs'!$A:$A,"&lt;="&amp;$C$1)</f>
        <v>1</v>
      </c>
      <c r="G28" s="6">
        <f ca="1">COUNTIFS('Data1956-2026UEFAclubs'!F:F,$B28,'Data1956-2026UEFAclubs'!$A:$A,"&gt;="&amp;$B$1,'Data1956-2026UEFAclubs'!$A:$A,"&lt;="&amp;$C$1)</f>
        <v>0</v>
      </c>
      <c r="H28" s="7">
        <f ca="1">COUNTIFS('Data1956-2026UEFAclubs'!G:G,$B28,'Data1956-2026UEFAclubs'!$A:$A,"&gt;="&amp;$B$1,'Data1956-2026UEFAclubs'!$A:$A,"&lt;="&amp;$C$1)</f>
        <v>3</v>
      </c>
      <c r="I28" s="6">
        <f ca="1">COUNTIFS('Data1956-2026UEFAclubs'!H:H,$B28,'Data1956-2026UEFAclubs'!$A:$A,"&gt;="&amp;$B$1,'Data1956-2026UEFAclubs'!$A:$A,"&lt;="&amp;$C$1)</f>
        <v>0</v>
      </c>
      <c r="J28" s="7">
        <f ca="1">COUNTIFS('Data1956-2026UEFAclubs'!I:I,$B28,'Data1956-2026UEFAclubs'!$A:$A,"&gt;="&amp;$B$1,'Data1956-2026UEFAclubs'!$A:$A,"&lt;="&amp;$C$1)</f>
        <v>0</v>
      </c>
      <c r="K28" s="2">
        <f t="shared" ca="1" si="1"/>
        <v>1</v>
      </c>
      <c r="L28" s="3">
        <f t="shared" ca="1" si="2"/>
        <v>4</v>
      </c>
      <c r="M28" s="1">
        <f t="shared" ca="1" si="3"/>
        <v>5</v>
      </c>
      <c r="N28">
        <f t="shared" ca="1" si="4"/>
        <v>12</v>
      </c>
    </row>
    <row r="29" spans="1:21" ht="15.75" x14ac:dyDescent="0.25">
      <c r="A29" s="2">
        <f t="shared" si="0"/>
        <v>27</v>
      </c>
      <c r="B29" s="4" t="s">
        <v>118</v>
      </c>
      <c r="C29" s="4" t="s">
        <v>282</v>
      </c>
      <c r="D29" s="6">
        <f ca="1">COUNTIFS('Data1956-2026UEFAclubs'!B:B,$B29,'Data1956-2026UEFAclubs'!$A:$A,"&gt;="&amp;$B$1,'Data1956-2026UEFAclubs'!$A:$A,"&lt;="&amp;$C$1)</f>
        <v>0</v>
      </c>
      <c r="E29" s="7">
        <f ca="1">COUNTIFS('Data1956-2026UEFAclubs'!C:C,$B29,'Data1956-2026UEFAclubs'!$A:$A,"&gt;="&amp;$B$1,'Data1956-2026UEFAclubs'!$A:$A,"&lt;="&amp;$C$1)</f>
        <v>1</v>
      </c>
      <c r="F29" s="7">
        <f ca="1">COUNTIFS('Data1956-2026UEFAclubs'!D:D,$B29,'Data1956-2026UEFAclubs'!$A:$A,"&gt;="&amp;$B$1,'Data1956-2026UEFAclubs'!$A:$A,"&lt;="&amp;$C$1)+COUNTIFS('Data1956-2026UEFAclubs'!E:E,$B29,'Data1956-2026UEFAclubs'!$A:$A,"&gt;="&amp;$B$1,'Data1956-2026UEFAclubs'!$A:$A,"&lt;="&amp;$C$1)</f>
        <v>1</v>
      </c>
      <c r="G29" s="6">
        <f ca="1">COUNTIFS('Data1956-2026UEFAclubs'!F:F,$B29,'Data1956-2026UEFAclubs'!$A:$A,"&gt;="&amp;$B$1,'Data1956-2026UEFAclubs'!$A:$A,"&lt;="&amp;$C$1)</f>
        <v>2</v>
      </c>
      <c r="H29" s="7">
        <f ca="1">COUNTIFS('Data1956-2026UEFAclubs'!G:G,$B29,'Data1956-2026UEFAclubs'!$A:$A,"&gt;="&amp;$B$1,'Data1956-2026UEFAclubs'!$A:$A,"&lt;="&amp;$C$1)</f>
        <v>2</v>
      </c>
      <c r="I29" s="6">
        <f ca="1">COUNTIFS('Data1956-2026UEFAclubs'!H:H,$B29,'Data1956-2026UEFAclubs'!$A:$A,"&gt;="&amp;$B$1,'Data1956-2026UEFAclubs'!$A:$A,"&lt;="&amp;$C$1)</f>
        <v>0</v>
      </c>
      <c r="J29" s="7">
        <f ca="1">COUNTIFS('Data1956-2026UEFAclubs'!I:I,$B29,'Data1956-2026UEFAclubs'!$A:$A,"&gt;="&amp;$B$1,'Data1956-2026UEFAclubs'!$A:$A,"&lt;="&amp;$C$1)</f>
        <v>0</v>
      </c>
      <c r="K29" s="2">
        <f t="shared" ca="1" si="1"/>
        <v>2</v>
      </c>
      <c r="L29" s="3">
        <f t="shared" ca="1" si="2"/>
        <v>3</v>
      </c>
      <c r="M29" s="1">
        <f t="shared" ca="1" si="3"/>
        <v>5</v>
      </c>
      <c r="N29">
        <f t="shared" ca="1" si="4"/>
        <v>11</v>
      </c>
    </row>
    <row r="30" spans="1:21" ht="15.75" x14ac:dyDescent="0.25">
      <c r="A30" s="2">
        <f t="shared" si="0"/>
        <v>28</v>
      </c>
      <c r="B30" s="4" t="s">
        <v>326</v>
      </c>
      <c r="C30" s="4" t="s">
        <v>284</v>
      </c>
      <c r="D30" s="6">
        <f ca="1">COUNTIFS('Data1956-2026UEFAclubs'!B:B,$B30,'Data1956-2026UEFAclubs'!$A:$A,"&gt;="&amp;$B$1,'Data1956-2026UEFAclubs'!$A:$A,"&lt;="&amp;$C$1)</f>
        <v>0</v>
      </c>
      <c r="E30" s="7">
        <f ca="1">COUNTIFS('Data1956-2026UEFAclubs'!C:C,$B30,'Data1956-2026UEFAclubs'!$A:$A,"&gt;="&amp;$B$1,'Data1956-2026UEFAclubs'!$A:$A,"&lt;="&amp;$C$1)</f>
        <v>1</v>
      </c>
      <c r="F30" s="7">
        <f ca="1">COUNTIFS('Data1956-2026UEFAclubs'!D:D,$B30,'Data1956-2026UEFAclubs'!$A:$A,"&gt;="&amp;$B$1,'Data1956-2026UEFAclubs'!$A:$A,"&lt;="&amp;$C$1)+COUNTIFS('Data1956-2026UEFAclubs'!E:E,$B30,'Data1956-2026UEFAclubs'!$A:$A,"&gt;="&amp;$B$1,'Data1956-2026UEFAclubs'!$A:$A,"&lt;="&amp;$C$1)</f>
        <v>1</v>
      </c>
      <c r="G30" s="6">
        <f ca="1">COUNTIFS('Data1956-2026UEFAclubs'!F:F,$B30,'Data1956-2026UEFAclubs'!$A:$A,"&gt;="&amp;$B$1,'Data1956-2026UEFAclubs'!$A:$A,"&lt;="&amp;$C$1)</f>
        <v>1</v>
      </c>
      <c r="H30" s="7">
        <f ca="1">COUNTIFS('Data1956-2026UEFAclubs'!G:G,$B30,'Data1956-2026UEFAclubs'!$A:$A,"&gt;="&amp;$B$1,'Data1956-2026UEFAclubs'!$A:$A,"&lt;="&amp;$C$1)</f>
        <v>2</v>
      </c>
      <c r="I30" s="6">
        <f ca="1">COUNTIFS('Data1956-2026UEFAclubs'!H:H,$B30,'Data1956-2026UEFAclubs'!$A:$A,"&gt;="&amp;$B$1,'Data1956-2026UEFAclubs'!$A:$A,"&lt;="&amp;$C$1)</f>
        <v>1</v>
      </c>
      <c r="J30" s="7">
        <f ca="1">COUNTIFS('Data1956-2026UEFAclubs'!I:I,$B30,'Data1956-2026UEFAclubs'!$A:$A,"&gt;="&amp;$B$1,'Data1956-2026UEFAclubs'!$A:$A,"&lt;="&amp;$C$1)</f>
        <v>0</v>
      </c>
      <c r="K30" s="2">
        <f t="shared" ca="1" si="1"/>
        <v>2</v>
      </c>
      <c r="L30" s="3">
        <f t="shared" ca="1" si="2"/>
        <v>3</v>
      </c>
      <c r="M30" s="1">
        <f t="shared" ca="1" si="3"/>
        <v>5</v>
      </c>
      <c r="N30">
        <f t="shared" ca="1" si="4"/>
        <v>11</v>
      </c>
    </row>
    <row r="31" spans="1:21" ht="15.75" x14ac:dyDescent="0.25">
      <c r="A31" s="2">
        <f t="shared" si="0"/>
        <v>29</v>
      </c>
      <c r="B31" s="4" t="s">
        <v>135</v>
      </c>
      <c r="C31" s="4" t="s">
        <v>286</v>
      </c>
      <c r="D31" s="6">
        <f ca="1">COUNTIFS('Data1956-2026UEFAclubs'!B:B,$B31,'Data1956-2026UEFAclubs'!$A:$A,"&gt;="&amp;$B$1,'Data1956-2026UEFAclubs'!$A:$A,"&lt;="&amp;$C$1)</f>
        <v>1</v>
      </c>
      <c r="E31" s="7">
        <f ca="1">COUNTIFS('Data1956-2026UEFAclubs'!C:C,$B31,'Data1956-2026UEFAclubs'!$A:$A,"&gt;="&amp;$B$1,'Data1956-2026UEFAclubs'!$A:$A,"&lt;="&amp;$C$1)</f>
        <v>0</v>
      </c>
      <c r="F31" s="7">
        <f ca="1">COUNTIFS('Data1956-2026UEFAclubs'!D:D,$B31,'Data1956-2026UEFAclubs'!$A:$A,"&gt;="&amp;$B$1,'Data1956-2026UEFAclubs'!$A:$A,"&lt;="&amp;$C$1)+COUNTIFS('Data1956-2026UEFAclubs'!E:E,$B31,'Data1956-2026UEFAclubs'!$A:$A,"&gt;="&amp;$B$1,'Data1956-2026UEFAclubs'!$A:$A,"&lt;="&amp;$C$1)</f>
        <v>2</v>
      </c>
      <c r="G31" s="6">
        <f ca="1">COUNTIFS('Data1956-2026UEFAclubs'!F:F,$B31,'Data1956-2026UEFAclubs'!$A:$A,"&gt;="&amp;$B$1,'Data1956-2026UEFAclubs'!$A:$A,"&lt;="&amp;$C$1)</f>
        <v>1</v>
      </c>
      <c r="H31" s="7">
        <f ca="1">COUNTIFS('Data1956-2026UEFAclubs'!G:G,$B31,'Data1956-2026UEFAclubs'!$A:$A,"&gt;="&amp;$B$1,'Data1956-2026UEFAclubs'!$A:$A,"&lt;="&amp;$C$1)</f>
        <v>0</v>
      </c>
      <c r="I31" s="6">
        <f ca="1">COUNTIFS('Data1956-2026UEFAclubs'!H:H,$B31,'Data1956-2026UEFAclubs'!$A:$A,"&gt;="&amp;$B$1,'Data1956-2026UEFAclubs'!$A:$A,"&lt;="&amp;$C$1)</f>
        <v>0</v>
      </c>
      <c r="J31" s="7">
        <f ca="1">COUNTIFS('Data1956-2026UEFAclubs'!I:I,$B31,'Data1956-2026UEFAclubs'!$A:$A,"&gt;="&amp;$B$1,'Data1956-2026UEFAclubs'!$A:$A,"&lt;="&amp;$C$1)</f>
        <v>0</v>
      </c>
      <c r="K31" s="2">
        <f t="shared" ca="1" si="1"/>
        <v>2</v>
      </c>
      <c r="L31" s="3">
        <f t="shared" ca="1" si="2"/>
        <v>0</v>
      </c>
      <c r="M31" s="1">
        <f t="shared" ca="1" si="3"/>
        <v>2</v>
      </c>
      <c r="N31">
        <f t="shared" ca="1" si="4"/>
        <v>11</v>
      </c>
    </row>
    <row r="32" spans="1:21" ht="15.75" x14ac:dyDescent="0.25">
      <c r="A32" s="2">
        <f t="shared" si="0"/>
        <v>30</v>
      </c>
      <c r="B32" s="4" t="s">
        <v>99</v>
      </c>
      <c r="C32" s="4" t="s">
        <v>294</v>
      </c>
      <c r="D32" s="6">
        <f ca="1">COUNTIFS('Data1956-2026UEFAclubs'!B:B,$B32,'Data1956-2026UEFAclubs'!$A:$A,"&gt;="&amp;$B$1,'Data1956-2026UEFAclubs'!$A:$A,"&lt;="&amp;$C$1)</f>
        <v>1</v>
      </c>
      <c r="E32" s="7">
        <f ca="1">COUNTIFS('Data1956-2026UEFAclubs'!C:C,$B32,'Data1956-2026UEFAclubs'!$A:$A,"&gt;="&amp;$B$1,'Data1956-2026UEFAclubs'!$A:$A,"&lt;="&amp;$C$1)</f>
        <v>1</v>
      </c>
      <c r="F32" s="7">
        <f ca="1">COUNTIFS('Data1956-2026UEFAclubs'!D:D,$B32,'Data1956-2026UEFAclubs'!$A:$A,"&gt;="&amp;$B$1,'Data1956-2026UEFAclubs'!$A:$A,"&lt;="&amp;$C$1)+COUNTIFS('Data1956-2026UEFAclubs'!E:E,$B32,'Data1956-2026UEFAclubs'!$A:$A,"&gt;="&amp;$B$1,'Data1956-2026UEFAclubs'!$A:$A,"&lt;="&amp;$C$1)</f>
        <v>2</v>
      </c>
      <c r="G32" s="6">
        <f ca="1">COUNTIFS('Data1956-2026UEFAclubs'!F:F,$B32,'Data1956-2026UEFAclubs'!$A:$A,"&gt;="&amp;$B$1,'Data1956-2026UEFAclubs'!$A:$A,"&lt;="&amp;$C$1)</f>
        <v>0</v>
      </c>
      <c r="H32" s="7">
        <f ca="1">COUNTIFS('Data1956-2026UEFAclubs'!G:G,$B32,'Data1956-2026UEFAclubs'!$A:$A,"&gt;="&amp;$B$1,'Data1956-2026UEFAclubs'!$A:$A,"&lt;="&amp;$C$1)</f>
        <v>1</v>
      </c>
      <c r="I32" s="6">
        <f ca="1">COUNTIFS('Data1956-2026UEFAclubs'!H:H,$B32,'Data1956-2026UEFAclubs'!$A:$A,"&gt;="&amp;$B$1,'Data1956-2026UEFAclubs'!$A:$A,"&lt;="&amp;$C$1)</f>
        <v>0</v>
      </c>
      <c r="J32" s="7">
        <f ca="1">COUNTIFS('Data1956-2026UEFAclubs'!I:I,$B32,'Data1956-2026UEFAclubs'!$A:$A,"&gt;="&amp;$B$1,'Data1956-2026UEFAclubs'!$A:$A,"&lt;="&amp;$C$1)</f>
        <v>0</v>
      </c>
      <c r="K32" s="2">
        <f t="shared" ca="1" si="1"/>
        <v>1</v>
      </c>
      <c r="L32" s="3">
        <f t="shared" ca="1" si="2"/>
        <v>2</v>
      </c>
      <c r="M32" s="1">
        <f t="shared" ca="1" si="3"/>
        <v>3</v>
      </c>
      <c r="N32">
        <f t="shared" ca="1" si="4"/>
        <v>11</v>
      </c>
    </row>
    <row r="33" spans="1:14" ht="15.75" x14ac:dyDescent="0.25">
      <c r="A33" s="2">
        <f t="shared" si="0"/>
        <v>31</v>
      </c>
      <c r="B33" s="4" t="s">
        <v>205</v>
      </c>
      <c r="C33" s="4" t="s">
        <v>284</v>
      </c>
      <c r="D33" s="6">
        <f ca="1">COUNTIFS('Data1956-2026UEFAclubs'!B:B,$B33,'Data1956-2026UEFAclubs'!$A:$A,"&gt;="&amp;$B$1,'Data1956-2026UEFAclubs'!$A:$A,"&lt;="&amp;$C$1)</f>
        <v>0</v>
      </c>
      <c r="E33" s="7">
        <f ca="1">COUNTIFS('Data1956-2026UEFAclubs'!C:C,$B33,'Data1956-2026UEFAclubs'!$A:$A,"&gt;="&amp;$B$1,'Data1956-2026UEFAclubs'!$A:$A,"&lt;="&amp;$C$1)</f>
        <v>0</v>
      </c>
      <c r="F33" s="7">
        <f ca="1">COUNTIFS('Data1956-2026UEFAclubs'!D:D,$B33,'Data1956-2026UEFAclubs'!$A:$A,"&gt;="&amp;$B$1,'Data1956-2026UEFAclubs'!$A:$A,"&lt;="&amp;$C$1)+COUNTIFS('Data1956-2026UEFAclubs'!E:E,$B33,'Data1956-2026UEFAclubs'!$A:$A,"&gt;="&amp;$B$1,'Data1956-2026UEFAclubs'!$A:$A,"&lt;="&amp;$C$1)</f>
        <v>0</v>
      </c>
      <c r="G33" s="6">
        <f ca="1">COUNTIFS('Data1956-2026UEFAclubs'!F:F,$B33,'Data1956-2026UEFAclubs'!$A:$A,"&gt;="&amp;$B$1,'Data1956-2026UEFAclubs'!$A:$A,"&lt;="&amp;$C$1)</f>
        <v>2</v>
      </c>
      <c r="H33" s="7">
        <f ca="1">COUNTIFS('Data1956-2026UEFAclubs'!G:G,$B33,'Data1956-2026UEFAclubs'!$A:$A,"&gt;="&amp;$B$1,'Data1956-2026UEFAclubs'!$A:$A,"&lt;="&amp;$C$1)</f>
        <v>0</v>
      </c>
      <c r="I33" s="6">
        <f ca="1">COUNTIFS('Data1956-2026UEFAclubs'!H:H,$B33,'Data1956-2026UEFAclubs'!$A:$A,"&gt;="&amp;$B$1,'Data1956-2026UEFAclubs'!$A:$A,"&lt;="&amp;$C$1)</f>
        <v>1</v>
      </c>
      <c r="J33" s="7">
        <f ca="1">COUNTIFS('Data1956-2026UEFAclubs'!I:I,$B33,'Data1956-2026UEFAclubs'!$A:$A,"&gt;="&amp;$B$1,'Data1956-2026UEFAclubs'!$A:$A,"&lt;="&amp;$C$1)</f>
        <v>1</v>
      </c>
      <c r="K33" s="2">
        <f t="shared" ca="1" si="1"/>
        <v>3</v>
      </c>
      <c r="L33" s="3">
        <f t="shared" ca="1" si="2"/>
        <v>1</v>
      </c>
      <c r="M33" s="1">
        <f t="shared" ca="1" si="3"/>
        <v>4</v>
      </c>
      <c r="N33">
        <f t="shared" ca="1" si="4"/>
        <v>10</v>
      </c>
    </row>
    <row r="34" spans="1:14" ht="15.75" x14ac:dyDescent="0.25">
      <c r="A34" s="2">
        <f t="shared" si="0"/>
        <v>32</v>
      </c>
      <c r="B34" s="4" t="s">
        <v>140</v>
      </c>
      <c r="C34" s="4" t="s">
        <v>297</v>
      </c>
      <c r="D34" s="6">
        <f ca="1">COUNTIFS('Data1956-2026UEFAclubs'!B:B,$B34,'Data1956-2026UEFAclubs'!$A:$A,"&gt;="&amp;$B$1,'Data1956-2026UEFAclubs'!$A:$A,"&lt;="&amp;$C$1)</f>
        <v>1</v>
      </c>
      <c r="E34" s="7">
        <f ca="1">COUNTIFS('Data1956-2026UEFAclubs'!C:C,$B34,'Data1956-2026UEFAclubs'!$A:$A,"&gt;="&amp;$B$1,'Data1956-2026UEFAclubs'!$A:$A,"&lt;="&amp;$C$1)</f>
        <v>0</v>
      </c>
      <c r="F34" s="7">
        <f ca="1">COUNTIFS('Data1956-2026UEFAclubs'!D:D,$B34,'Data1956-2026UEFAclubs'!$A:$A,"&gt;="&amp;$B$1,'Data1956-2026UEFAclubs'!$A:$A,"&lt;="&amp;$C$1)+COUNTIFS('Data1956-2026UEFAclubs'!E:E,$B34,'Data1956-2026UEFAclubs'!$A:$A,"&gt;="&amp;$B$1,'Data1956-2026UEFAclubs'!$A:$A,"&lt;="&amp;$C$1)</f>
        <v>3</v>
      </c>
      <c r="G34" s="6">
        <f ca="1">COUNTIFS('Data1956-2026UEFAclubs'!F:F,$B34,'Data1956-2026UEFAclubs'!$A:$A,"&gt;="&amp;$B$1,'Data1956-2026UEFAclubs'!$A:$A,"&lt;="&amp;$C$1)</f>
        <v>0</v>
      </c>
      <c r="H34" s="7">
        <f ca="1">COUNTIFS('Data1956-2026UEFAclubs'!G:G,$B34,'Data1956-2026UEFAclubs'!$A:$A,"&gt;="&amp;$B$1,'Data1956-2026UEFAclubs'!$A:$A,"&lt;="&amp;$C$1)</f>
        <v>1</v>
      </c>
      <c r="I34" s="6">
        <f ca="1">COUNTIFS('Data1956-2026UEFAclubs'!H:H,$B34,'Data1956-2026UEFAclubs'!$A:$A,"&gt;="&amp;$B$1,'Data1956-2026UEFAclubs'!$A:$A,"&lt;="&amp;$C$1)</f>
        <v>0</v>
      </c>
      <c r="J34" s="7">
        <f ca="1">COUNTIFS('Data1956-2026UEFAclubs'!I:I,$B34,'Data1956-2026UEFAclubs'!$A:$A,"&gt;="&amp;$B$1,'Data1956-2026UEFAclubs'!$A:$A,"&lt;="&amp;$C$1)</f>
        <v>0</v>
      </c>
      <c r="K34" s="2">
        <f t="shared" ca="1" si="1"/>
        <v>1</v>
      </c>
      <c r="L34" s="3">
        <f t="shared" ca="1" si="2"/>
        <v>1</v>
      </c>
      <c r="M34" s="1">
        <f t="shared" ca="1" si="3"/>
        <v>2</v>
      </c>
      <c r="N34">
        <f t="shared" ca="1" si="4"/>
        <v>10</v>
      </c>
    </row>
    <row r="35" spans="1:14" ht="15.75" x14ac:dyDescent="0.25">
      <c r="A35" s="2">
        <f t="shared" ref="A35:A66" si="10">ROW()-2</f>
        <v>33</v>
      </c>
      <c r="B35" s="4" t="s">
        <v>306</v>
      </c>
      <c r="C35" s="4" t="s">
        <v>292</v>
      </c>
      <c r="D35" s="6">
        <f ca="1">COUNTIFS('Data1956-2026UEFAclubs'!B:B,$B35,'Data1956-2026UEFAclubs'!$A:$A,"&gt;="&amp;$B$1,'Data1956-2026UEFAclubs'!$A:$A,"&lt;="&amp;$C$1)</f>
        <v>0</v>
      </c>
      <c r="E35" s="7">
        <f ca="1">COUNTIFS('Data1956-2026UEFAclubs'!C:C,$B35,'Data1956-2026UEFAclubs'!$A:$A,"&gt;="&amp;$B$1,'Data1956-2026UEFAclubs'!$A:$A,"&lt;="&amp;$C$1)</f>
        <v>0</v>
      </c>
      <c r="F35" s="7">
        <f ca="1">COUNTIFS('Data1956-2026UEFAclubs'!D:D,$B35,'Data1956-2026UEFAclubs'!$A:$A,"&gt;="&amp;$B$1,'Data1956-2026UEFAclubs'!$A:$A,"&lt;="&amp;$C$1)+COUNTIFS('Data1956-2026UEFAclubs'!E:E,$B35,'Data1956-2026UEFAclubs'!$A:$A,"&gt;="&amp;$B$1,'Data1956-2026UEFAclubs'!$A:$A,"&lt;="&amp;$C$1)</f>
        <v>3</v>
      </c>
      <c r="G35" s="6">
        <f ca="1">COUNTIFS('Data1956-2026UEFAclubs'!F:F,$B35,'Data1956-2026UEFAclubs'!$A:$A,"&gt;="&amp;$B$1,'Data1956-2026UEFAclubs'!$A:$A,"&lt;="&amp;$C$1)</f>
        <v>0</v>
      </c>
      <c r="H35" s="7">
        <f ca="1">COUNTIFS('Data1956-2026UEFAclubs'!G:G,$B35,'Data1956-2026UEFAclubs'!$A:$A,"&gt;="&amp;$B$1,'Data1956-2026UEFAclubs'!$A:$A,"&lt;="&amp;$C$1)</f>
        <v>0</v>
      </c>
      <c r="I35" s="6">
        <f ca="1">COUNTIFS('Data1956-2026UEFAclubs'!H:H,$B35,'Data1956-2026UEFAclubs'!$A:$A,"&gt;="&amp;$B$1,'Data1956-2026UEFAclubs'!$A:$A,"&lt;="&amp;$C$1)</f>
        <v>2</v>
      </c>
      <c r="J35" s="7">
        <f ca="1">COUNTIFS('Data1956-2026UEFAclubs'!I:I,$B35,'Data1956-2026UEFAclubs'!$A:$A,"&gt;="&amp;$B$1,'Data1956-2026UEFAclubs'!$A:$A,"&lt;="&amp;$C$1)</f>
        <v>0</v>
      </c>
      <c r="K35" s="2">
        <f t="shared" ref="K35:K66" ca="1" si="11">I35+G35+D35</f>
        <v>2</v>
      </c>
      <c r="L35" s="3">
        <f t="shared" ref="L35:L66" ca="1" si="12">J35+H35+E35</f>
        <v>0</v>
      </c>
      <c r="M35" s="1">
        <f t="shared" ref="M35:M66" ca="1" si="13">K35+L35</f>
        <v>2</v>
      </c>
      <c r="N35">
        <f t="shared" ref="N35:N66" ca="1" si="14">SUMPRODUCT(D35:J35,$D$1:$J$1)</f>
        <v>9</v>
      </c>
    </row>
    <row r="36" spans="1:14" ht="15.75" x14ac:dyDescent="0.25">
      <c r="A36" s="2">
        <f t="shared" si="10"/>
        <v>34</v>
      </c>
      <c r="B36" s="4" t="s">
        <v>1</v>
      </c>
      <c r="C36" s="4" t="s">
        <v>285</v>
      </c>
      <c r="D36" s="6">
        <f ca="1">COUNTIFS('Data1956-2026UEFAclubs'!B:B,$B36,'Data1956-2026UEFAclubs'!$A:$A,"&gt;="&amp;$B$1,'Data1956-2026UEFAclubs'!$A:$A,"&lt;="&amp;$C$1)</f>
        <v>1</v>
      </c>
      <c r="E36" s="7">
        <f ca="1">COUNTIFS('Data1956-2026UEFAclubs'!C:C,$B36,'Data1956-2026UEFAclubs'!$A:$A,"&gt;="&amp;$B$1,'Data1956-2026UEFAclubs'!$A:$A,"&lt;="&amp;$C$1)</f>
        <v>0</v>
      </c>
      <c r="F36" s="7">
        <f ca="1">COUNTIFS('Data1956-2026UEFAclubs'!D:D,$B36,'Data1956-2026UEFAclubs'!$A:$A,"&gt;="&amp;$B$1,'Data1956-2026UEFAclubs'!$A:$A,"&lt;="&amp;$C$1)+COUNTIFS('Data1956-2026UEFAclubs'!E:E,$B36,'Data1956-2026UEFAclubs'!$A:$A,"&gt;="&amp;$B$1,'Data1956-2026UEFAclubs'!$A:$A,"&lt;="&amp;$C$1)</f>
        <v>0</v>
      </c>
      <c r="G36" s="6">
        <f ca="1">COUNTIFS('Data1956-2026UEFAclubs'!F:F,$B36,'Data1956-2026UEFAclubs'!$A:$A,"&gt;="&amp;$B$1,'Data1956-2026UEFAclubs'!$A:$A,"&lt;="&amp;$C$1)</f>
        <v>1</v>
      </c>
      <c r="H36" s="7">
        <f ca="1">COUNTIFS('Data1956-2026UEFAclubs'!G:G,$B36,'Data1956-2026UEFAclubs'!$A:$A,"&gt;="&amp;$B$1,'Data1956-2026UEFAclubs'!$A:$A,"&lt;="&amp;$C$1)</f>
        <v>0</v>
      </c>
      <c r="I36" s="6">
        <f ca="1">COUNTIFS('Data1956-2026UEFAclubs'!H:H,$B36,'Data1956-2026UEFAclubs'!$A:$A,"&gt;="&amp;$B$1,'Data1956-2026UEFAclubs'!$A:$A,"&lt;="&amp;$C$1)</f>
        <v>0</v>
      </c>
      <c r="J36" s="7">
        <f ca="1">COUNTIFS('Data1956-2026UEFAclubs'!I:I,$B36,'Data1956-2026UEFAclubs'!$A:$A,"&gt;="&amp;$B$1,'Data1956-2026UEFAclubs'!$A:$A,"&lt;="&amp;$C$1)</f>
        <v>0</v>
      </c>
      <c r="K36" s="2">
        <f t="shared" ca="1" si="11"/>
        <v>2</v>
      </c>
      <c r="L36" s="3">
        <f t="shared" ca="1" si="12"/>
        <v>0</v>
      </c>
      <c r="M36" s="1">
        <f t="shared" ca="1" si="13"/>
        <v>2</v>
      </c>
      <c r="N36">
        <f t="shared" ca="1" si="14"/>
        <v>9</v>
      </c>
    </row>
    <row r="37" spans="1:14" ht="15.75" x14ac:dyDescent="0.25">
      <c r="A37" s="2">
        <f t="shared" si="10"/>
        <v>35</v>
      </c>
      <c r="B37" s="4" t="s">
        <v>79</v>
      </c>
      <c r="C37" s="4" t="s">
        <v>284</v>
      </c>
      <c r="D37" s="6">
        <f ca="1">COUNTIFS('Data1956-2026UEFAclubs'!B:B,$B37,'Data1956-2026UEFAclubs'!$A:$A,"&gt;="&amp;$B$1,'Data1956-2026UEFAclubs'!$A:$A,"&lt;="&amp;$C$1)</f>
        <v>0</v>
      </c>
      <c r="E37" s="7">
        <f ca="1">COUNTIFS('Data1956-2026UEFAclubs'!C:C,$B37,'Data1956-2026UEFAclubs'!$A:$A,"&gt;="&amp;$B$1,'Data1956-2026UEFAclubs'!$A:$A,"&lt;="&amp;$C$1)</f>
        <v>1</v>
      </c>
      <c r="F37" s="7">
        <f ca="1">COUNTIFS('Data1956-2026UEFAclubs'!D:D,$B37,'Data1956-2026UEFAclubs'!$A:$A,"&gt;="&amp;$B$1,'Data1956-2026UEFAclubs'!$A:$A,"&lt;="&amp;$C$1)+COUNTIFS('Data1956-2026UEFAclubs'!E:E,$B37,'Data1956-2026UEFAclubs'!$A:$A,"&gt;="&amp;$B$1,'Data1956-2026UEFAclubs'!$A:$A,"&lt;="&amp;$C$1)</f>
        <v>0</v>
      </c>
      <c r="G37" s="6">
        <f ca="1">COUNTIFS('Data1956-2026UEFAclubs'!F:F,$B37,'Data1956-2026UEFAclubs'!$A:$A,"&gt;="&amp;$B$1,'Data1956-2026UEFAclubs'!$A:$A,"&lt;="&amp;$C$1)</f>
        <v>0</v>
      </c>
      <c r="H37" s="7">
        <f ca="1">COUNTIFS('Data1956-2026UEFAclubs'!G:G,$B37,'Data1956-2026UEFAclubs'!$A:$A,"&gt;="&amp;$B$1,'Data1956-2026UEFAclubs'!$A:$A,"&lt;="&amp;$C$1)</f>
        <v>1</v>
      </c>
      <c r="I37" s="6">
        <f ca="1">COUNTIFS('Data1956-2026UEFAclubs'!H:H,$B37,'Data1956-2026UEFAclubs'!$A:$A,"&gt;="&amp;$B$1,'Data1956-2026UEFAclubs'!$A:$A,"&lt;="&amp;$C$1)</f>
        <v>1</v>
      </c>
      <c r="J37" s="7">
        <f ca="1">COUNTIFS('Data1956-2026UEFAclubs'!I:I,$B37,'Data1956-2026UEFAclubs'!$A:$A,"&gt;="&amp;$B$1,'Data1956-2026UEFAclubs'!$A:$A,"&lt;="&amp;$C$1)</f>
        <v>3</v>
      </c>
      <c r="K37" s="2">
        <f t="shared" ca="1" si="11"/>
        <v>1</v>
      </c>
      <c r="L37" s="3">
        <f t="shared" ca="1" si="12"/>
        <v>5</v>
      </c>
      <c r="M37" s="1">
        <f t="shared" ca="1" si="13"/>
        <v>6</v>
      </c>
      <c r="N37">
        <f t="shared" ca="1" si="14"/>
        <v>9</v>
      </c>
    </row>
    <row r="38" spans="1:14" ht="15.75" x14ac:dyDescent="0.25">
      <c r="A38" s="2">
        <f t="shared" si="10"/>
        <v>36</v>
      </c>
      <c r="B38" s="4" t="s">
        <v>246</v>
      </c>
      <c r="C38" s="4" t="s">
        <v>294</v>
      </c>
      <c r="D38" s="6">
        <f ca="1">COUNTIFS('Data1956-2026UEFAclubs'!B:B,$B38,'Data1956-2026UEFAclubs'!$A:$A,"&gt;="&amp;$B$1,'Data1956-2026UEFAclubs'!$A:$A,"&lt;="&amp;$C$1)</f>
        <v>0</v>
      </c>
      <c r="E38" s="7">
        <f ca="1">COUNTIFS('Data1956-2026UEFAclubs'!C:C,$B38,'Data1956-2026UEFAclubs'!$A:$A,"&gt;="&amp;$B$1,'Data1956-2026UEFAclubs'!$A:$A,"&lt;="&amp;$C$1)</f>
        <v>0</v>
      </c>
      <c r="F38" s="7">
        <f ca="1">COUNTIFS('Data1956-2026UEFAclubs'!D:D,$B38,'Data1956-2026UEFAclubs'!$A:$A,"&gt;="&amp;$B$1,'Data1956-2026UEFAclubs'!$A:$A,"&lt;="&amp;$C$1)+COUNTIFS('Data1956-2026UEFAclubs'!E:E,$B38,'Data1956-2026UEFAclubs'!$A:$A,"&gt;="&amp;$B$1,'Data1956-2026UEFAclubs'!$A:$A,"&lt;="&amp;$C$1)</f>
        <v>2</v>
      </c>
      <c r="G38" s="6">
        <f ca="1">COUNTIFS('Data1956-2026UEFAclubs'!F:F,$B38,'Data1956-2026UEFAclubs'!$A:$A,"&gt;="&amp;$B$1,'Data1956-2026UEFAclubs'!$A:$A,"&lt;="&amp;$C$1)</f>
        <v>0</v>
      </c>
      <c r="H38" s="7">
        <f ca="1">COUNTIFS('Data1956-2026UEFAclubs'!G:G,$B38,'Data1956-2026UEFAclubs'!$A:$A,"&gt;="&amp;$B$1,'Data1956-2026UEFAclubs'!$A:$A,"&lt;="&amp;$C$1)</f>
        <v>2</v>
      </c>
      <c r="I38" s="6">
        <f ca="1">COUNTIFS('Data1956-2026UEFAclubs'!H:H,$B38,'Data1956-2026UEFAclubs'!$A:$A,"&gt;="&amp;$B$1,'Data1956-2026UEFAclubs'!$A:$A,"&lt;="&amp;$C$1)</f>
        <v>1</v>
      </c>
      <c r="J38" s="7">
        <f ca="1">COUNTIFS('Data1956-2026UEFAclubs'!I:I,$B38,'Data1956-2026UEFAclubs'!$A:$A,"&gt;="&amp;$B$1,'Data1956-2026UEFAclubs'!$A:$A,"&lt;="&amp;$C$1)</f>
        <v>2</v>
      </c>
      <c r="K38" s="2">
        <f t="shared" ca="1" si="11"/>
        <v>1</v>
      </c>
      <c r="L38" s="3">
        <f t="shared" ca="1" si="12"/>
        <v>4</v>
      </c>
      <c r="M38" s="1">
        <f t="shared" ca="1" si="13"/>
        <v>5</v>
      </c>
      <c r="N38">
        <f t="shared" ca="1" si="14"/>
        <v>9</v>
      </c>
    </row>
    <row r="39" spans="1:14" ht="15.75" x14ac:dyDescent="0.25">
      <c r="A39" s="2">
        <f t="shared" si="10"/>
        <v>37</v>
      </c>
      <c r="B39" s="4" t="s">
        <v>131</v>
      </c>
      <c r="C39" s="4" t="s">
        <v>329</v>
      </c>
      <c r="D39" s="6">
        <f ca="1">COUNTIFS('Data1956-2026UEFAclubs'!B:B,$B39,'Data1956-2026UEFAclubs'!$A:$A,"&gt;="&amp;$B$1,'Data1956-2026UEFAclubs'!$A:$A,"&lt;="&amp;$C$1)</f>
        <v>1</v>
      </c>
      <c r="E39" s="7">
        <f ca="1">COUNTIFS('Data1956-2026UEFAclubs'!C:C,$B39,'Data1956-2026UEFAclubs'!$A:$A,"&gt;="&amp;$B$1,'Data1956-2026UEFAclubs'!$A:$A,"&lt;="&amp;$C$1)</f>
        <v>1</v>
      </c>
      <c r="F39" s="7">
        <f ca="1">COUNTIFS('Data1956-2026UEFAclubs'!D:D,$B39,'Data1956-2026UEFAclubs'!$A:$A,"&gt;="&amp;$B$1,'Data1956-2026UEFAclubs'!$A:$A,"&lt;="&amp;$C$1)+COUNTIFS('Data1956-2026UEFAclubs'!E:E,$B39,'Data1956-2026UEFAclubs'!$A:$A,"&gt;="&amp;$B$1,'Data1956-2026UEFAclubs'!$A:$A,"&lt;="&amp;$C$1)</f>
        <v>1</v>
      </c>
      <c r="G39" s="6">
        <f ca="1">COUNTIFS('Data1956-2026UEFAclubs'!F:F,$B39,'Data1956-2026UEFAclubs'!$A:$A,"&gt;="&amp;$B$1,'Data1956-2026UEFAclubs'!$A:$A,"&lt;="&amp;$C$1)</f>
        <v>0</v>
      </c>
      <c r="H39" s="7">
        <f ca="1">COUNTIFS('Data1956-2026UEFAclubs'!G:G,$B39,'Data1956-2026UEFAclubs'!$A:$A,"&gt;="&amp;$B$1,'Data1956-2026UEFAclubs'!$A:$A,"&lt;="&amp;$C$1)</f>
        <v>0</v>
      </c>
      <c r="I39" s="6">
        <f ca="1">COUNTIFS('Data1956-2026UEFAclubs'!H:H,$B39,'Data1956-2026UEFAclubs'!$A:$A,"&gt;="&amp;$B$1,'Data1956-2026UEFAclubs'!$A:$A,"&lt;="&amp;$C$1)</f>
        <v>0</v>
      </c>
      <c r="J39" s="7">
        <f ca="1">COUNTIFS('Data1956-2026UEFAclubs'!I:I,$B39,'Data1956-2026UEFAclubs'!$A:$A,"&gt;="&amp;$B$1,'Data1956-2026UEFAclubs'!$A:$A,"&lt;="&amp;$C$1)</f>
        <v>0</v>
      </c>
      <c r="K39" s="2">
        <f t="shared" ca="1" si="11"/>
        <v>1</v>
      </c>
      <c r="L39" s="3">
        <f t="shared" ca="1" si="12"/>
        <v>1</v>
      </c>
      <c r="M39" s="1">
        <f t="shared" ca="1" si="13"/>
        <v>2</v>
      </c>
      <c r="N39">
        <f t="shared" ca="1" si="14"/>
        <v>9</v>
      </c>
    </row>
    <row r="40" spans="1:14" ht="15.75" x14ac:dyDescent="0.25">
      <c r="A40" s="2">
        <f t="shared" si="10"/>
        <v>38</v>
      </c>
      <c r="B40" s="4" t="s">
        <v>85</v>
      </c>
      <c r="C40" s="4" t="s">
        <v>282</v>
      </c>
      <c r="D40" s="6">
        <f ca="1">COUNTIFS('Data1956-2026UEFAclubs'!B:B,$B40,'Data1956-2026UEFAclubs'!$A:$A,"&gt;="&amp;$B$1,'Data1956-2026UEFAclubs'!$A:$A,"&lt;="&amp;$C$1)</f>
        <v>0</v>
      </c>
      <c r="E40" s="7">
        <f ca="1">COUNTIFS('Data1956-2026UEFAclubs'!C:C,$B40,'Data1956-2026UEFAclubs'!$A:$A,"&gt;="&amp;$B$1,'Data1956-2026UEFAclubs'!$A:$A,"&lt;="&amp;$C$1)</f>
        <v>1</v>
      </c>
      <c r="F40" s="7">
        <f ca="1">COUNTIFS('Data1956-2026UEFAclubs'!D:D,$B40,'Data1956-2026UEFAclubs'!$A:$A,"&gt;="&amp;$B$1,'Data1956-2026UEFAclubs'!$A:$A,"&lt;="&amp;$C$1)+COUNTIFS('Data1956-2026UEFAclubs'!E:E,$B40,'Data1956-2026UEFAclubs'!$A:$A,"&gt;="&amp;$B$1,'Data1956-2026UEFAclubs'!$A:$A,"&lt;="&amp;$C$1)</f>
        <v>0</v>
      </c>
      <c r="G40" s="6">
        <f ca="1">COUNTIFS('Data1956-2026UEFAclubs'!F:F,$B40,'Data1956-2026UEFAclubs'!$A:$A,"&gt;="&amp;$B$1,'Data1956-2026UEFAclubs'!$A:$A,"&lt;="&amp;$C$1)</f>
        <v>2</v>
      </c>
      <c r="H40" s="7">
        <f ca="1">COUNTIFS('Data1956-2026UEFAclubs'!G:G,$B40,'Data1956-2026UEFAclubs'!$A:$A,"&gt;="&amp;$B$1,'Data1956-2026UEFAclubs'!$A:$A,"&lt;="&amp;$C$1)</f>
        <v>0</v>
      </c>
      <c r="I40" s="6">
        <f ca="1">COUNTIFS('Data1956-2026UEFAclubs'!H:H,$B40,'Data1956-2026UEFAclubs'!$A:$A,"&gt;="&amp;$B$1,'Data1956-2026UEFAclubs'!$A:$A,"&lt;="&amp;$C$1)</f>
        <v>0</v>
      </c>
      <c r="J40" s="7">
        <f ca="1">COUNTIFS('Data1956-2026UEFAclubs'!I:I,$B40,'Data1956-2026UEFAclubs'!$A:$A,"&gt;="&amp;$B$1,'Data1956-2026UEFAclubs'!$A:$A,"&lt;="&amp;$C$1)</f>
        <v>0</v>
      </c>
      <c r="K40" s="2">
        <f t="shared" ca="1" si="11"/>
        <v>2</v>
      </c>
      <c r="L40" s="3">
        <f t="shared" ca="1" si="12"/>
        <v>1</v>
      </c>
      <c r="M40" s="1">
        <f t="shared" ca="1" si="13"/>
        <v>3</v>
      </c>
      <c r="N40">
        <f t="shared" ca="1" si="14"/>
        <v>8</v>
      </c>
    </row>
    <row r="41" spans="1:14" ht="15.75" x14ac:dyDescent="0.25">
      <c r="A41" s="2">
        <f t="shared" si="10"/>
        <v>39</v>
      </c>
      <c r="B41" s="4" t="s">
        <v>196</v>
      </c>
      <c r="C41" s="4" t="s">
        <v>287</v>
      </c>
      <c r="D41" s="6">
        <f ca="1">COUNTIFS('Data1956-2026UEFAclubs'!B:B,$B41,'Data1956-2026UEFAclubs'!$A:$A,"&gt;="&amp;$B$1,'Data1956-2026UEFAclubs'!$A:$A,"&lt;="&amp;$C$1)</f>
        <v>0</v>
      </c>
      <c r="E41" s="7">
        <f ca="1">COUNTIFS('Data1956-2026UEFAclubs'!C:C,$B41,'Data1956-2026UEFAclubs'!$A:$A,"&gt;="&amp;$B$1,'Data1956-2026UEFAclubs'!$A:$A,"&lt;="&amp;$C$1)</f>
        <v>0</v>
      </c>
      <c r="F41" s="7">
        <f ca="1">COUNTIFS('Data1956-2026UEFAclubs'!D:D,$B41,'Data1956-2026UEFAclubs'!$A:$A,"&gt;="&amp;$B$1,'Data1956-2026UEFAclubs'!$A:$A,"&lt;="&amp;$C$1)+COUNTIFS('Data1956-2026UEFAclubs'!E:E,$B41,'Data1956-2026UEFAclubs'!$A:$A,"&gt;="&amp;$B$1,'Data1956-2026UEFAclubs'!$A:$A,"&lt;="&amp;$C$1)</f>
        <v>2</v>
      </c>
      <c r="G41" s="6">
        <f ca="1">COUNTIFS('Data1956-2026UEFAclubs'!F:F,$B41,'Data1956-2026UEFAclubs'!$A:$A,"&gt;="&amp;$B$1,'Data1956-2026UEFAclubs'!$A:$A,"&lt;="&amp;$C$1)</f>
        <v>2</v>
      </c>
      <c r="H41" s="7">
        <f ca="1">COUNTIFS('Data1956-2026UEFAclubs'!G:G,$B41,'Data1956-2026UEFAclubs'!$A:$A,"&gt;="&amp;$B$1,'Data1956-2026UEFAclubs'!$A:$A,"&lt;="&amp;$C$1)</f>
        <v>0</v>
      </c>
      <c r="I41" s="6">
        <f ca="1">COUNTIFS('Data1956-2026UEFAclubs'!H:H,$B41,'Data1956-2026UEFAclubs'!$A:$A,"&gt;="&amp;$B$1,'Data1956-2026UEFAclubs'!$A:$A,"&lt;="&amp;$C$1)</f>
        <v>0</v>
      </c>
      <c r="J41" s="7">
        <f ca="1">COUNTIFS('Data1956-2026UEFAclubs'!I:I,$B41,'Data1956-2026UEFAclubs'!$A:$A,"&gt;="&amp;$B$1,'Data1956-2026UEFAclubs'!$A:$A,"&lt;="&amp;$C$1)</f>
        <v>0</v>
      </c>
      <c r="K41" s="2">
        <f t="shared" ca="1" si="11"/>
        <v>2</v>
      </c>
      <c r="L41" s="3">
        <f t="shared" ca="1" si="12"/>
        <v>0</v>
      </c>
      <c r="M41" s="1">
        <f t="shared" ca="1" si="13"/>
        <v>2</v>
      </c>
      <c r="N41">
        <f t="shared" ca="1" si="14"/>
        <v>8</v>
      </c>
    </row>
    <row r="42" spans="1:14" ht="15.75" x14ac:dyDescent="0.25">
      <c r="A42" s="2">
        <f t="shared" si="10"/>
        <v>40</v>
      </c>
      <c r="B42" s="4" t="s">
        <v>50</v>
      </c>
      <c r="C42" s="4" t="s">
        <v>285</v>
      </c>
      <c r="D42" s="6">
        <f ca="1">COUNTIFS('Data1956-2026UEFAclubs'!B:B,$B42,'Data1956-2026UEFAclubs'!$A:$A,"&gt;="&amp;$B$1,'Data1956-2026UEFAclubs'!$A:$A,"&lt;="&amp;$C$1)</f>
        <v>0</v>
      </c>
      <c r="E42" s="7">
        <f ca="1">COUNTIFS('Data1956-2026UEFAclubs'!C:C,$B42,'Data1956-2026UEFAclubs'!$A:$A,"&gt;="&amp;$B$1,'Data1956-2026UEFAclubs'!$A:$A,"&lt;="&amp;$C$1)</f>
        <v>0</v>
      </c>
      <c r="F42" s="7">
        <f ca="1">COUNTIFS('Data1956-2026UEFAclubs'!D:D,$B42,'Data1956-2026UEFAclubs'!$A:$A,"&gt;="&amp;$B$1,'Data1956-2026UEFAclubs'!$A:$A,"&lt;="&amp;$C$1)+COUNTIFS('Data1956-2026UEFAclubs'!E:E,$B42,'Data1956-2026UEFAclubs'!$A:$A,"&gt;="&amp;$B$1,'Data1956-2026UEFAclubs'!$A:$A,"&lt;="&amp;$C$1)</f>
        <v>0</v>
      </c>
      <c r="G42" s="6">
        <f ca="1">COUNTIFS('Data1956-2026UEFAclubs'!F:F,$B42,'Data1956-2026UEFAclubs'!$A:$A,"&gt;="&amp;$B$1,'Data1956-2026UEFAclubs'!$A:$A,"&lt;="&amp;$C$1)</f>
        <v>0</v>
      </c>
      <c r="H42" s="7">
        <f ca="1">COUNTIFS('Data1956-2026UEFAclubs'!G:G,$B42,'Data1956-2026UEFAclubs'!$A:$A,"&gt;="&amp;$B$1,'Data1956-2026UEFAclubs'!$A:$A,"&lt;="&amp;$C$1)</f>
        <v>0</v>
      </c>
      <c r="I42" s="6">
        <f ca="1">COUNTIFS('Data1956-2026UEFAclubs'!H:H,$B42,'Data1956-2026UEFAclubs'!$A:$A,"&gt;="&amp;$B$1,'Data1956-2026UEFAclubs'!$A:$A,"&lt;="&amp;$C$1)</f>
        <v>2</v>
      </c>
      <c r="J42" s="7">
        <f ca="1">COUNTIFS('Data1956-2026UEFAclubs'!I:I,$B42,'Data1956-2026UEFAclubs'!$A:$A,"&gt;="&amp;$B$1,'Data1956-2026UEFAclubs'!$A:$A,"&lt;="&amp;$C$1)</f>
        <v>1</v>
      </c>
      <c r="K42" s="2">
        <f t="shared" ca="1" si="11"/>
        <v>2</v>
      </c>
      <c r="L42" s="3">
        <f t="shared" ca="1" si="12"/>
        <v>1</v>
      </c>
      <c r="M42" s="1">
        <f t="shared" ca="1" si="13"/>
        <v>3</v>
      </c>
      <c r="N42">
        <f t="shared" ca="1" si="14"/>
        <v>7</v>
      </c>
    </row>
    <row r="43" spans="1:14" ht="15.75" x14ac:dyDescent="0.25">
      <c r="A43" s="2">
        <f t="shared" si="10"/>
        <v>41</v>
      </c>
      <c r="B43" s="4" t="s">
        <v>253</v>
      </c>
      <c r="C43" s="4" t="s">
        <v>283</v>
      </c>
      <c r="D43" s="6">
        <f ca="1">COUNTIFS('Data1956-2026UEFAclubs'!B:B,$B43,'Data1956-2026UEFAclubs'!$A:$A,"&gt;="&amp;$B$1,'Data1956-2026UEFAclubs'!$A:$A,"&lt;="&amp;$C$1)</f>
        <v>0</v>
      </c>
      <c r="E43" s="7">
        <f ca="1">COUNTIFS('Data1956-2026UEFAclubs'!C:C,$B43,'Data1956-2026UEFAclubs'!$A:$A,"&gt;="&amp;$B$1,'Data1956-2026UEFAclubs'!$A:$A,"&lt;="&amp;$C$1)</f>
        <v>0</v>
      </c>
      <c r="F43" s="7">
        <f ca="1">COUNTIFS('Data1956-2026UEFAclubs'!D:D,$B43,'Data1956-2026UEFAclubs'!$A:$A,"&gt;="&amp;$B$1,'Data1956-2026UEFAclubs'!$A:$A,"&lt;="&amp;$C$1)+COUNTIFS('Data1956-2026UEFAclubs'!E:E,$B43,'Data1956-2026UEFAclubs'!$A:$A,"&gt;="&amp;$B$1,'Data1956-2026UEFAclubs'!$A:$A,"&lt;="&amp;$C$1)</f>
        <v>0</v>
      </c>
      <c r="G43" s="6">
        <f ca="1">COUNTIFS('Data1956-2026UEFAclubs'!F:F,$B43,'Data1956-2026UEFAclubs'!$A:$A,"&gt;="&amp;$B$1,'Data1956-2026UEFAclubs'!$A:$A,"&lt;="&amp;$C$1)</f>
        <v>1</v>
      </c>
      <c r="H43" s="7">
        <f ca="1">COUNTIFS('Data1956-2026UEFAclubs'!G:G,$B43,'Data1956-2026UEFAclubs'!$A:$A,"&gt;="&amp;$B$1,'Data1956-2026UEFAclubs'!$A:$A,"&lt;="&amp;$C$1)</f>
        <v>1</v>
      </c>
      <c r="I43" s="6">
        <f ca="1">COUNTIFS('Data1956-2026UEFAclubs'!H:H,$B43,'Data1956-2026UEFAclubs'!$A:$A,"&gt;="&amp;$B$1,'Data1956-2026UEFAclubs'!$A:$A,"&lt;="&amp;$C$1)</f>
        <v>1</v>
      </c>
      <c r="J43" s="7">
        <f ca="1">COUNTIFS('Data1956-2026UEFAclubs'!I:I,$B43,'Data1956-2026UEFAclubs'!$A:$A,"&gt;="&amp;$B$1,'Data1956-2026UEFAclubs'!$A:$A,"&lt;="&amp;$C$1)</f>
        <v>0</v>
      </c>
      <c r="K43" s="2">
        <f t="shared" ca="1" si="11"/>
        <v>2</v>
      </c>
      <c r="L43" s="3">
        <f t="shared" ca="1" si="12"/>
        <v>1</v>
      </c>
      <c r="M43" s="1">
        <f t="shared" ca="1" si="13"/>
        <v>3</v>
      </c>
      <c r="N43">
        <f t="shared" ca="1" si="14"/>
        <v>7</v>
      </c>
    </row>
    <row r="44" spans="1:14" ht="15.75" x14ac:dyDescent="0.25">
      <c r="A44" s="2">
        <f t="shared" si="10"/>
        <v>42</v>
      </c>
      <c r="B44" s="4" t="s">
        <v>157</v>
      </c>
      <c r="C44" s="4" t="s">
        <v>282</v>
      </c>
      <c r="D44" s="6">
        <f ca="1">COUNTIFS('Data1956-2026UEFAclubs'!B:B,$B44,'Data1956-2026UEFAclubs'!$A:$A,"&gt;="&amp;$B$1,'Data1956-2026UEFAclubs'!$A:$A,"&lt;="&amp;$C$1)</f>
        <v>0</v>
      </c>
      <c r="E44" s="7">
        <f ca="1">COUNTIFS('Data1956-2026UEFAclubs'!C:C,$B44,'Data1956-2026UEFAclubs'!$A:$A,"&gt;="&amp;$B$1,'Data1956-2026UEFAclubs'!$A:$A,"&lt;="&amp;$C$1)</f>
        <v>1</v>
      </c>
      <c r="F44" s="7">
        <f ca="1">COUNTIFS('Data1956-2026UEFAclubs'!D:D,$B44,'Data1956-2026UEFAclubs'!$A:$A,"&gt;="&amp;$B$1,'Data1956-2026UEFAclubs'!$A:$A,"&lt;="&amp;$C$1)+COUNTIFS('Data1956-2026UEFAclubs'!E:E,$B44,'Data1956-2026UEFAclubs'!$A:$A,"&gt;="&amp;$B$1,'Data1956-2026UEFAclubs'!$A:$A,"&lt;="&amp;$C$1)</f>
        <v>0</v>
      </c>
      <c r="G44" s="6">
        <f ca="1">COUNTIFS('Data1956-2026UEFAclubs'!F:F,$B44,'Data1956-2026UEFAclubs'!$A:$A,"&gt;="&amp;$B$1,'Data1956-2026UEFAclubs'!$A:$A,"&lt;="&amp;$C$1)</f>
        <v>1</v>
      </c>
      <c r="H44" s="7">
        <f ca="1">COUNTIFS('Data1956-2026UEFAclubs'!G:G,$B44,'Data1956-2026UEFAclubs'!$A:$A,"&gt;="&amp;$B$1,'Data1956-2026UEFAclubs'!$A:$A,"&lt;="&amp;$C$1)</f>
        <v>1</v>
      </c>
      <c r="I44" s="6">
        <f ca="1">COUNTIFS('Data1956-2026UEFAclubs'!H:H,$B44,'Data1956-2026UEFAclubs'!$A:$A,"&gt;="&amp;$B$1,'Data1956-2026UEFAclubs'!$A:$A,"&lt;="&amp;$C$1)</f>
        <v>0</v>
      </c>
      <c r="J44" s="7">
        <f ca="1">COUNTIFS('Data1956-2026UEFAclubs'!I:I,$B44,'Data1956-2026UEFAclubs'!$A:$A,"&gt;="&amp;$B$1,'Data1956-2026UEFAclubs'!$A:$A,"&lt;="&amp;$C$1)</f>
        <v>0</v>
      </c>
      <c r="K44" s="2">
        <f t="shared" ca="1" si="11"/>
        <v>1</v>
      </c>
      <c r="L44" s="3">
        <f t="shared" ca="1" si="12"/>
        <v>2</v>
      </c>
      <c r="M44" s="1">
        <f t="shared" ca="1" si="13"/>
        <v>3</v>
      </c>
      <c r="N44">
        <f t="shared" ca="1" si="14"/>
        <v>6</v>
      </c>
    </row>
    <row r="45" spans="1:14" ht="15.75" x14ac:dyDescent="0.25">
      <c r="A45" s="2">
        <f t="shared" si="10"/>
        <v>43</v>
      </c>
      <c r="B45" s="4" t="s">
        <v>143</v>
      </c>
      <c r="C45" s="4" t="s">
        <v>284</v>
      </c>
      <c r="D45" s="6">
        <f ca="1">COUNTIFS('Data1956-2026UEFAclubs'!B:B,$B45,'Data1956-2026UEFAclubs'!$A:$A,"&gt;="&amp;$B$1,'Data1956-2026UEFAclubs'!$A:$A,"&lt;="&amp;$C$1)</f>
        <v>0</v>
      </c>
      <c r="E45" s="7">
        <f ca="1">COUNTIFS('Data1956-2026UEFAclubs'!C:C,$B45,'Data1956-2026UEFAclubs'!$A:$A,"&gt;="&amp;$B$1,'Data1956-2026UEFAclubs'!$A:$A,"&lt;="&amp;$C$1)</f>
        <v>1</v>
      </c>
      <c r="F45" s="7">
        <f ca="1">COUNTIFS('Data1956-2026UEFAclubs'!D:D,$B45,'Data1956-2026UEFAclubs'!$A:$A,"&gt;="&amp;$B$1,'Data1956-2026UEFAclubs'!$A:$A,"&lt;="&amp;$C$1)+COUNTIFS('Data1956-2026UEFAclubs'!E:E,$B45,'Data1956-2026UEFAclubs'!$A:$A,"&gt;="&amp;$B$1,'Data1956-2026UEFAclubs'!$A:$A,"&lt;="&amp;$C$1)</f>
        <v>0</v>
      </c>
      <c r="G45" s="6">
        <f ca="1">COUNTIFS('Data1956-2026UEFAclubs'!F:F,$B45,'Data1956-2026UEFAclubs'!$A:$A,"&gt;="&amp;$B$1,'Data1956-2026UEFAclubs'!$A:$A,"&lt;="&amp;$C$1)</f>
        <v>0</v>
      </c>
      <c r="H45" s="7">
        <f ca="1">COUNTIFS('Data1956-2026UEFAclubs'!G:G,$B45,'Data1956-2026UEFAclubs'!$A:$A,"&gt;="&amp;$B$1,'Data1956-2026UEFAclubs'!$A:$A,"&lt;="&amp;$C$1)</f>
        <v>0</v>
      </c>
      <c r="I45" s="6">
        <f ca="1">COUNTIFS('Data1956-2026UEFAclubs'!H:H,$B45,'Data1956-2026UEFAclubs'!$A:$A,"&gt;="&amp;$B$1,'Data1956-2026UEFAclubs'!$A:$A,"&lt;="&amp;$C$1)</f>
        <v>1</v>
      </c>
      <c r="J45" s="7">
        <f ca="1">COUNTIFS('Data1956-2026UEFAclubs'!I:I,$B45,'Data1956-2026UEFAclubs'!$A:$A,"&gt;="&amp;$B$1,'Data1956-2026UEFAclubs'!$A:$A,"&lt;="&amp;$C$1)</f>
        <v>1</v>
      </c>
      <c r="K45" s="2">
        <f t="shared" ca="1" si="11"/>
        <v>1</v>
      </c>
      <c r="L45" s="3">
        <f t="shared" ca="1" si="12"/>
        <v>2</v>
      </c>
      <c r="M45" s="1">
        <f t="shared" ca="1" si="13"/>
        <v>3</v>
      </c>
      <c r="N45">
        <f t="shared" ca="1" si="14"/>
        <v>6</v>
      </c>
    </row>
    <row r="46" spans="1:14" ht="15.75" x14ac:dyDescent="0.25">
      <c r="A46" s="2">
        <f t="shared" si="10"/>
        <v>44</v>
      </c>
      <c r="B46" s="4" t="s">
        <v>160</v>
      </c>
      <c r="C46" s="4" t="s">
        <v>293</v>
      </c>
      <c r="D46" s="6">
        <f ca="1">COUNTIFS('Data1956-2026UEFAclubs'!B:B,$B46,'Data1956-2026UEFAclubs'!$A:$A,"&gt;="&amp;$B$1,'Data1956-2026UEFAclubs'!$A:$A,"&lt;="&amp;$C$1)</f>
        <v>0</v>
      </c>
      <c r="E46" s="7">
        <f ca="1">COUNTIFS('Data1956-2026UEFAclubs'!C:C,$B46,'Data1956-2026UEFAclubs'!$A:$A,"&gt;="&amp;$B$1,'Data1956-2026UEFAclubs'!$A:$A,"&lt;="&amp;$C$1)</f>
        <v>1</v>
      </c>
      <c r="F46" s="7">
        <f ca="1">COUNTIFS('Data1956-2026UEFAclubs'!D:D,$B46,'Data1956-2026UEFAclubs'!$A:$A,"&gt;="&amp;$B$1,'Data1956-2026UEFAclubs'!$A:$A,"&lt;="&amp;$C$1)+COUNTIFS('Data1956-2026UEFAclubs'!E:E,$B46,'Data1956-2026UEFAclubs'!$A:$A,"&gt;="&amp;$B$1,'Data1956-2026UEFAclubs'!$A:$A,"&lt;="&amp;$C$1)</f>
        <v>3</v>
      </c>
      <c r="G46" s="6">
        <f ca="1">COUNTIFS('Data1956-2026UEFAclubs'!F:F,$B46,'Data1956-2026UEFAclubs'!$A:$A,"&gt;="&amp;$B$1,'Data1956-2026UEFAclubs'!$A:$A,"&lt;="&amp;$C$1)</f>
        <v>0</v>
      </c>
      <c r="H46" s="7">
        <f ca="1">COUNTIFS('Data1956-2026UEFAclubs'!G:G,$B46,'Data1956-2026UEFAclubs'!$A:$A,"&gt;="&amp;$B$1,'Data1956-2026UEFAclubs'!$A:$A,"&lt;="&amp;$C$1)</f>
        <v>0</v>
      </c>
      <c r="I46" s="6">
        <f ca="1">COUNTIFS('Data1956-2026UEFAclubs'!H:H,$B46,'Data1956-2026UEFAclubs'!$A:$A,"&gt;="&amp;$B$1,'Data1956-2026UEFAclubs'!$A:$A,"&lt;="&amp;$C$1)</f>
        <v>0</v>
      </c>
      <c r="J46" s="7">
        <f ca="1">COUNTIFS('Data1956-2026UEFAclubs'!I:I,$B46,'Data1956-2026UEFAclubs'!$A:$A,"&gt;="&amp;$B$1,'Data1956-2026UEFAclubs'!$A:$A,"&lt;="&amp;$C$1)</f>
        <v>1</v>
      </c>
      <c r="K46" s="2">
        <f t="shared" ca="1" si="11"/>
        <v>0</v>
      </c>
      <c r="L46" s="3">
        <f t="shared" ca="1" si="12"/>
        <v>2</v>
      </c>
      <c r="M46" s="1">
        <f t="shared" ca="1" si="13"/>
        <v>2</v>
      </c>
      <c r="N46">
        <f t="shared" ca="1" si="14"/>
        <v>6</v>
      </c>
    </row>
    <row r="47" spans="1:14" ht="15.75" x14ac:dyDescent="0.25">
      <c r="A47" s="2">
        <f t="shared" si="10"/>
        <v>45</v>
      </c>
      <c r="B47" s="4" t="s">
        <v>254</v>
      </c>
      <c r="C47" s="4" t="s">
        <v>261</v>
      </c>
      <c r="D47" s="6">
        <f ca="1">COUNTIFS('Data1956-2026UEFAclubs'!B:B,$B47,'Data1956-2026UEFAclubs'!$A:$A,"&gt;="&amp;$B$1,'Data1956-2026UEFAclubs'!$A:$A,"&lt;="&amp;$C$1)</f>
        <v>0</v>
      </c>
      <c r="E47" s="7">
        <f ca="1">COUNTIFS('Data1956-2026UEFAclubs'!C:C,$B47,'Data1956-2026UEFAclubs'!$A:$A,"&gt;="&amp;$B$1,'Data1956-2026UEFAclubs'!$A:$A,"&lt;="&amp;$C$1)</f>
        <v>0</v>
      </c>
      <c r="F47" s="7">
        <f ca="1">COUNTIFS('Data1956-2026UEFAclubs'!D:D,$B47,'Data1956-2026UEFAclubs'!$A:$A,"&gt;="&amp;$B$1,'Data1956-2026UEFAclubs'!$A:$A,"&lt;="&amp;$C$1)+COUNTIFS('Data1956-2026UEFAclubs'!E:E,$B47,'Data1956-2026UEFAclubs'!$A:$A,"&gt;="&amp;$B$1,'Data1956-2026UEFAclubs'!$A:$A,"&lt;="&amp;$C$1)</f>
        <v>0</v>
      </c>
      <c r="G47" s="6">
        <f ca="1">COUNTIFS('Data1956-2026UEFAclubs'!F:F,$B47,'Data1956-2026UEFAclubs'!$A:$A,"&gt;="&amp;$B$1,'Data1956-2026UEFAclubs'!$A:$A,"&lt;="&amp;$C$1)</f>
        <v>1</v>
      </c>
      <c r="H47" s="7">
        <f ca="1">COUNTIFS('Data1956-2026UEFAclubs'!G:G,$B47,'Data1956-2026UEFAclubs'!$A:$A,"&gt;="&amp;$B$1,'Data1956-2026UEFAclubs'!$A:$A,"&lt;="&amp;$C$1)</f>
        <v>1</v>
      </c>
      <c r="I47" s="6">
        <f ca="1">COUNTIFS('Data1956-2026UEFAclubs'!H:H,$B47,'Data1956-2026UEFAclubs'!$A:$A,"&gt;="&amp;$B$1,'Data1956-2026UEFAclubs'!$A:$A,"&lt;="&amp;$C$1)</f>
        <v>0</v>
      </c>
      <c r="J47" s="7">
        <f ca="1">COUNTIFS('Data1956-2026UEFAclubs'!I:I,$B47,'Data1956-2026UEFAclubs'!$A:$A,"&gt;="&amp;$B$1,'Data1956-2026UEFAclubs'!$A:$A,"&lt;="&amp;$C$1)</f>
        <v>1</v>
      </c>
      <c r="K47" s="2">
        <f t="shared" ca="1" si="11"/>
        <v>1</v>
      </c>
      <c r="L47" s="3">
        <f t="shared" ca="1" si="12"/>
        <v>2</v>
      </c>
      <c r="M47" s="1">
        <f t="shared" ca="1" si="13"/>
        <v>3</v>
      </c>
      <c r="N47">
        <f t="shared" ca="1" si="14"/>
        <v>5</v>
      </c>
    </row>
    <row r="48" spans="1:14" ht="15.75" x14ac:dyDescent="0.25">
      <c r="A48" s="2">
        <f t="shared" si="10"/>
        <v>46</v>
      </c>
      <c r="B48" s="4" t="s">
        <v>382</v>
      </c>
      <c r="C48" s="4" t="s">
        <v>283</v>
      </c>
      <c r="D48" s="6">
        <f ca="1">COUNTIFS('Data1956-2026UEFAclubs'!B:B,$B48,'Data1956-2026UEFAclubs'!$A:$A,"&gt;="&amp;$B$1,'Data1956-2026UEFAclubs'!$A:$A,"&lt;="&amp;$C$1)</f>
        <v>0</v>
      </c>
      <c r="E48" s="7">
        <f ca="1">COUNTIFS('Data1956-2026UEFAclubs'!C:C,$B48,'Data1956-2026UEFAclubs'!$A:$A,"&gt;="&amp;$B$1,'Data1956-2026UEFAclubs'!$A:$A,"&lt;="&amp;$C$1)</f>
        <v>0</v>
      </c>
      <c r="F48" s="7">
        <f ca="1">COUNTIFS('Data1956-2026UEFAclubs'!D:D,$B48,'Data1956-2026UEFAclubs'!$A:$A,"&gt;="&amp;$B$1,'Data1956-2026UEFAclubs'!$A:$A,"&lt;="&amp;$C$1)+COUNTIFS('Data1956-2026UEFAclubs'!E:E,$B48,'Data1956-2026UEFAclubs'!$A:$A,"&gt;="&amp;$B$1,'Data1956-2026UEFAclubs'!$A:$A,"&lt;="&amp;$C$1)</f>
        <v>2</v>
      </c>
      <c r="G48" s="6">
        <f ca="1">COUNTIFS('Data1956-2026UEFAclubs'!F:F,$B48,'Data1956-2026UEFAclubs'!$A:$A,"&gt;="&amp;$B$1,'Data1956-2026UEFAclubs'!$A:$A,"&lt;="&amp;$C$1)</f>
        <v>1</v>
      </c>
      <c r="H48" s="7">
        <f ca="1">COUNTIFS('Data1956-2026UEFAclubs'!G:G,$B48,'Data1956-2026UEFAclubs'!$A:$A,"&gt;="&amp;$B$1,'Data1956-2026UEFAclubs'!$A:$A,"&lt;="&amp;$C$1)</f>
        <v>0</v>
      </c>
      <c r="I48" s="6">
        <f ca="1">COUNTIFS('Data1956-2026UEFAclubs'!H:H,$B48,'Data1956-2026UEFAclubs'!$A:$A,"&gt;="&amp;$B$1,'Data1956-2026UEFAclubs'!$A:$A,"&lt;="&amp;$C$1)</f>
        <v>0</v>
      </c>
      <c r="J48" s="7">
        <f ca="1">COUNTIFS('Data1956-2026UEFAclubs'!I:I,$B48,'Data1956-2026UEFAclubs'!$A:$A,"&gt;="&amp;$B$1,'Data1956-2026UEFAclubs'!$A:$A,"&lt;="&amp;$C$1)</f>
        <v>0</v>
      </c>
      <c r="K48" s="2">
        <f t="shared" ca="1" si="11"/>
        <v>1</v>
      </c>
      <c r="L48" s="3">
        <f t="shared" ca="1" si="12"/>
        <v>0</v>
      </c>
      <c r="M48" s="1">
        <f t="shared" ca="1" si="13"/>
        <v>1</v>
      </c>
      <c r="N48">
        <f t="shared" ca="1" si="14"/>
        <v>5</v>
      </c>
    </row>
    <row r="49" spans="1:14" ht="15.75" x14ac:dyDescent="0.25">
      <c r="A49" s="2">
        <f t="shared" si="10"/>
        <v>47</v>
      </c>
      <c r="B49" s="4" t="s">
        <v>252</v>
      </c>
      <c r="C49" s="4" t="s">
        <v>296</v>
      </c>
      <c r="D49" s="6">
        <f ca="1">COUNTIFS('Data1956-2026UEFAclubs'!B:B,$B49,'Data1956-2026UEFAclubs'!$A:$A,"&gt;="&amp;$B$1,'Data1956-2026UEFAclubs'!$A:$A,"&lt;="&amp;$C$1)</f>
        <v>0</v>
      </c>
      <c r="E49" s="7">
        <f ca="1">COUNTIFS('Data1956-2026UEFAclubs'!C:C,$B49,'Data1956-2026UEFAclubs'!$A:$A,"&gt;="&amp;$B$1,'Data1956-2026UEFAclubs'!$A:$A,"&lt;="&amp;$C$1)</f>
        <v>0</v>
      </c>
      <c r="F49" s="7">
        <f ca="1">COUNTIFS('Data1956-2026UEFAclubs'!D:D,$B49,'Data1956-2026UEFAclubs'!$A:$A,"&gt;="&amp;$B$1,'Data1956-2026UEFAclubs'!$A:$A,"&lt;="&amp;$C$1)+COUNTIFS('Data1956-2026UEFAclubs'!E:E,$B49,'Data1956-2026UEFAclubs'!$A:$A,"&gt;="&amp;$B$1,'Data1956-2026UEFAclubs'!$A:$A,"&lt;="&amp;$C$1)</f>
        <v>0</v>
      </c>
      <c r="G49" s="6">
        <f ca="1">COUNTIFS('Data1956-2026UEFAclubs'!F:F,$B49,'Data1956-2026UEFAclubs'!$A:$A,"&gt;="&amp;$B$1,'Data1956-2026UEFAclubs'!$A:$A,"&lt;="&amp;$C$1)</f>
        <v>1</v>
      </c>
      <c r="H49" s="7">
        <f ca="1">COUNTIFS('Data1956-2026UEFAclubs'!G:G,$B49,'Data1956-2026UEFAclubs'!$A:$A,"&gt;="&amp;$B$1,'Data1956-2026UEFAclubs'!$A:$A,"&lt;="&amp;$C$1)</f>
        <v>1</v>
      </c>
      <c r="I49" s="6">
        <f ca="1">COUNTIFS('Data1956-2026UEFAclubs'!H:H,$B49,'Data1956-2026UEFAclubs'!$A:$A,"&gt;="&amp;$B$1,'Data1956-2026UEFAclubs'!$A:$A,"&lt;="&amp;$C$1)</f>
        <v>0</v>
      </c>
      <c r="J49" s="7">
        <f ca="1">COUNTIFS('Data1956-2026UEFAclubs'!I:I,$B49,'Data1956-2026UEFAclubs'!$A:$A,"&gt;="&amp;$B$1,'Data1956-2026UEFAclubs'!$A:$A,"&lt;="&amp;$C$1)</f>
        <v>0</v>
      </c>
      <c r="K49" s="2">
        <f t="shared" ca="1" si="11"/>
        <v>1</v>
      </c>
      <c r="L49" s="3">
        <f t="shared" ca="1" si="12"/>
        <v>1</v>
      </c>
      <c r="M49" s="1">
        <f t="shared" ca="1" si="13"/>
        <v>2</v>
      </c>
      <c r="N49">
        <f t="shared" ca="1" si="14"/>
        <v>4</v>
      </c>
    </row>
    <row r="50" spans="1:14" ht="15.75" x14ac:dyDescent="0.25">
      <c r="A50" s="2">
        <f t="shared" si="10"/>
        <v>48</v>
      </c>
      <c r="B50" s="4" t="s">
        <v>248</v>
      </c>
      <c r="C50" s="4" t="s">
        <v>282</v>
      </c>
      <c r="D50" s="6">
        <f ca="1">COUNTIFS('Data1956-2026UEFAclubs'!B:B,$B50,'Data1956-2026UEFAclubs'!$A:$A,"&gt;="&amp;$B$1,'Data1956-2026UEFAclubs'!$A:$A,"&lt;="&amp;$C$1)</f>
        <v>0</v>
      </c>
      <c r="E50" s="7">
        <f ca="1">COUNTIFS('Data1956-2026UEFAclubs'!C:C,$B50,'Data1956-2026UEFAclubs'!$A:$A,"&gt;="&amp;$B$1,'Data1956-2026UEFAclubs'!$A:$A,"&lt;="&amp;$C$1)</f>
        <v>0</v>
      </c>
      <c r="F50" s="7">
        <f ca="1">COUNTIFS('Data1956-2026UEFAclubs'!D:D,$B50,'Data1956-2026UEFAclubs'!$A:$A,"&gt;="&amp;$B$1,'Data1956-2026UEFAclubs'!$A:$A,"&lt;="&amp;$C$1)+COUNTIFS('Data1956-2026UEFAclubs'!E:E,$B50,'Data1956-2026UEFAclubs'!$A:$A,"&gt;="&amp;$B$1,'Data1956-2026UEFAclubs'!$A:$A,"&lt;="&amp;$C$1)</f>
        <v>0</v>
      </c>
      <c r="G50" s="6">
        <f ca="1">COUNTIFS('Data1956-2026UEFAclubs'!F:F,$B50,'Data1956-2026UEFAclubs'!$A:$A,"&gt;="&amp;$B$1,'Data1956-2026UEFAclubs'!$A:$A,"&lt;="&amp;$C$1)</f>
        <v>0</v>
      </c>
      <c r="H50" s="7">
        <f ca="1">COUNTIFS('Data1956-2026UEFAclubs'!G:G,$B50,'Data1956-2026UEFAclubs'!$A:$A,"&gt;="&amp;$B$1,'Data1956-2026UEFAclubs'!$A:$A,"&lt;="&amp;$C$1)</f>
        <v>1</v>
      </c>
      <c r="I50" s="6">
        <f ca="1">COUNTIFS('Data1956-2026UEFAclubs'!H:H,$B50,'Data1956-2026UEFAclubs'!$A:$A,"&gt;="&amp;$B$1,'Data1956-2026UEFAclubs'!$A:$A,"&lt;="&amp;$C$1)</f>
        <v>1</v>
      </c>
      <c r="J50" s="7">
        <f ca="1">COUNTIFS('Data1956-2026UEFAclubs'!I:I,$B50,'Data1956-2026UEFAclubs'!$A:$A,"&gt;="&amp;$B$1,'Data1956-2026UEFAclubs'!$A:$A,"&lt;="&amp;$C$1)</f>
        <v>0</v>
      </c>
      <c r="K50" s="2">
        <f t="shared" ca="1" si="11"/>
        <v>1</v>
      </c>
      <c r="L50" s="3">
        <f t="shared" ca="1" si="12"/>
        <v>1</v>
      </c>
      <c r="M50" s="1">
        <f t="shared" ca="1" si="13"/>
        <v>2</v>
      </c>
      <c r="N50">
        <f t="shared" ca="1" si="14"/>
        <v>4</v>
      </c>
    </row>
    <row r="51" spans="1:14" ht="15.75" x14ac:dyDescent="0.25">
      <c r="A51" s="2">
        <f t="shared" si="10"/>
        <v>49</v>
      </c>
      <c r="B51" s="4" t="s">
        <v>207</v>
      </c>
      <c r="C51" s="4" t="s">
        <v>284</v>
      </c>
      <c r="D51" s="6">
        <f ca="1">COUNTIFS('Data1956-2026UEFAclubs'!B:B,$B51,'Data1956-2026UEFAclubs'!$A:$A,"&gt;="&amp;$B$1,'Data1956-2026UEFAclubs'!$A:$A,"&lt;="&amp;$C$1)</f>
        <v>0</v>
      </c>
      <c r="E51" s="7">
        <f ca="1">COUNTIFS('Data1956-2026UEFAclubs'!C:C,$B51,'Data1956-2026UEFAclubs'!$A:$A,"&gt;="&amp;$B$1,'Data1956-2026UEFAclubs'!$A:$A,"&lt;="&amp;$C$1)</f>
        <v>0</v>
      </c>
      <c r="F51" s="7">
        <f ca="1">COUNTIFS('Data1956-2026UEFAclubs'!D:D,$B51,'Data1956-2026UEFAclubs'!$A:$A,"&gt;="&amp;$B$1,'Data1956-2026UEFAclubs'!$A:$A,"&lt;="&amp;$C$1)+COUNTIFS('Data1956-2026UEFAclubs'!E:E,$B51,'Data1956-2026UEFAclubs'!$A:$A,"&gt;="&amp;$B$1,'Data1956-2026UEFAclubs'!$A:$A,"&lt;="&amp;$C$1)</f>
        <v>0</v>
      </c>
      <c r="G51" s="6">
        <f ca="1">COUNTIFS('Data1956-2026UEFAclubs'!F:F,$B51,'Data1956-2026UEFAclubs'!$A:$A,"&gt;="&amp;$B$1,'Data1956-2026UEFAclubs'!$A:$A,"&lt;="&amp;$C$1)</f>
        <v>0</v>
      </c>
      <c r="H51" s="7">
        <f ca="1">COUNTIFS('Data1956-2026UEFAclubs'!G:G,$B51,'Data1956-2026UEFAclubs'!$A:$A,"&gt;="&amp;$B$1,'Data1956-2026UEFAclubs'!$A:$A,"&lt;="&amp;$C$1)</f>
        <v>1</v>
      </c>
      <c r="I51" s="6">
        <f ca="1">COUNTIFS('Data1956-2026UEFAclubs'!H:H,$B51,'Data1956-2026UEFAclubs'!$A:$A,"&gt;="&amp;$B$1,'Data1956-2026UEFAclubs'!$A:$A,"&lt;="&amp;$C$1)</f>
        <v>1</v>
      </c>
      <c r="J51" s="7">
        <f ca="1">COUNTIFS('Data1956-2026UEFAclubs'!I:I,$B51,'Data1956-2026UEFAclubs'!$A:$A,"&gt;="&amp;$B$1,'Data1956-2026UEFAclubs'!$A:$A,"&lt;="&amp;$C$1)</f>
        <v>0</v>
      </c>
      <c r="K51" s="2">
        <f t="shared" ca="1" si="11"/>
        <v>1</v>
      </c>
      <c r="L51" s="3">
        <f t="shared" ca="1" si="12"/>
        <v>1</v>
      </c>
      <c r="M51" s="1">
        <f t="shared" ca="1" si="13"/>
        <v>2</v>
      </c>
      <c r="N51">
        <f t="shared" ca="1" si="14"/>
        <v>4</v>
      </c>
    </row>
    <row r="52" spans="1:14" ht="15.75" x14ac:dyDescent="0.25">
      <c r="A52" s="2">
        <f t="shared" si="10"/>
        <v>50</v>
      </c>
      <c r="B52" s="4" t="s">
        <v>212</v>
      </c>
      <c r="C52" s="4" t="s">
        <v>290</v>
      </c>
      <c r="D52" s="6">
        <f ca="1">COUNTIFS('Data1956-2026UEFAclubs'!B:B,$B52,'Data1956-2026UEFAclubs'!$A:$A,"&gt;="&amp;$B$1,'Data1956-2026UEFAclubs'!$A:$A,"&lt;="&amp;$C$1)</f>
        <v>0</v>
      </c>
      <c r="E52" s="7">
        <f ca="1">COUNTIFS('Data1956-2026UEFAclubs'!C:C,$B52,'Data1956-2026UEFAclubs'!$A:$A,"&gt;="&amp;$B$1,'Data1956-2026UEFAclubs'!$A:$A,"&lt;="&amp;$C$1)</f>
        <v>0</v>
      </c>
      <c r="F52" s="7">
        <f ca="1">COUNTIFS('Data1956-2026UEFAclubs'!D:D,$B52,'Data1956-2026UEFAclubs'!$A:$A,"&gt;="&amp;$B$1,'Data1956-2026UEFAclubs'!$A:$A,"&lt;="&amp;$C$1)+COUNTIFS('Data1956-2026UEFAclubs'!E:E,$B52,'Data1956-2026UEFAclubs'!$A:$A,"&gt;="&amp;$B$1,'Data1956-2026UEFAclubs'!$A:$A,"&lt;="&amp;$C$1)</f>
        <v>0</v>
      </c>
      <c r="G52" s="6">
        <f ca="1">COUNTIFS('Data1956-2026UEFAclubs'!F:F,$B52,'Data1956-2026UEFAclubs'!$A:$A,"&gt;="&amp;$B$1,'Data1956-2026UEFAclubs'!$A:$A,"&lt;="&amp;$C$1)</f>
        <v>0</v>
      </c>
      <c r="H52" s="7">
        <f ca="1">COUNTIFS('Data1956-2026UEFAclubs'!G:G,$B52,'Data1956-2026UEFAclubs'!$A:$A,"&gt;="&amp;$B$1,'Data1956-2026UEFAclubs'!$A:$A,"&lt;="&amp;$C$1)</f>
        <v>1</v>
      </c>
      <c r="I52" s="6">
        <f ca="1">COUNTIFS('Data1956-2026UEFAclubs'!H:H,$B52,'Data1956-2026UEFAclubs'!$A:$A,"&gt;="&amp;$B$1,'Data1956-2026UEFAclubs'!$A:$A,"&lt;="&amp;$C$1)</f>
        <v>1</v>
      </c>
      <c r="J52" s="7">
        <f ca="1">COUNTIFS('Data1956-2026UEFAclubs'!I:I,$B52,'Data1956-2026UEFAclubs'!$A:$A,"&gt;="&amp;$B$1,'Data1956-2026UEFAclubs'!$A:$A,"&lt;="&amp;$C$1)</f>
        <v>0</v>
      </c>
      <c r="K52" s="2">
        <f t="shared" ca="1" si="11"/>
        <v>1</v>
      </c>
      <c r="L52" s="3">
        <f t="shared" ca="1" si="12"/>
        <v>1</v>
      </c>
      <c r="M52" s="1">
        <f t="shared" ca="1" si="13"/>
        <v>2</v>
      </c>
      <c r="N52">
        <f t="shared" ca="1" si="14"/>
        <v>4</v>
      </c>
    </row>
    <row r="53" spans="1:14" ht="15.75" x14ac:dyDescent="0.25">
      <c r="A53" s="2">
        <f t="shared" si="10"/>
        <v>51</v>
      </c>
      <c r="B53" s="4" t="s">
        <v>244</v>
      </c>
      <c r="C53" s="4" t="s">
        <v>289</v>
      </c>
      <c r="D53" s="6">
        <f ca="1">COUNTIFS('Data1956-2026UEFAclubs'!B:B,$B53,'Data1956-2026UEFAclubs'!$A:$A,"&gt;="&amp;$B$1,'Data1956-2026UEFAclubs'!$A:$A,"&lt;="&amp;$C$1)</f>
        <v>0</v>
      </c>
      <c r="E53" s="7">
        <f ca="1">COUNTIFS('Data1956-2026UEFAclubs'!C:C,$B53,'Data1956-2026UEFAclubs'!$A:$A,"&gt;="&amp;$B$1,'Data1956-2026UEFAclubs'!$A:$A,"&lt;="&amp;$C$1)</f>
        <v>0</v>
      </c>
      <c r="F53" s="7">
        <f ca="1">COUNTIFS('Data1956-2026UEFAclubs'!D:D,$B53,'Data1956-2026UEFAclubs'!$A:$A,"&gt;="&amp;$B$1,'Data1956-2026UEFAclubs'!$A:$A,"&lt;="&amp;$C$1)+COUNTIFS('Data1956-2026UEFAclubs'!E:E,$B53,'Data1956-2026UEFAclubs'!$A:$A,"&gt;="&amp;$B$1,'Data1956-2026UEFAclubs'!$A:$A,"&lt;="&amp;$C$1)</f>
        <v>1</v>
      </c>
      <c r="G53" s="6">
        <f ca="1">COUNTIFS('Data1956-2026UEFAclubs'!F:F,$B53,'Data1956-2026UEFAclubs'!$A:$A,"&gt;="&amp;$B$1,'Data1956-2026UEFAclubs'!$A:$A,"&lt;="&amp;$C$1)</f>
        <v>1</v>
      </c>
      <c r="H53" s="7">
        <f ca="1">COUNTIFS('Data1956-2026UEFAclubs'!G:G,$B53,'Data1956-2026UEFAclubs'!$A:$A,"&gt;="&amp;$B$1,'Data1956-2026UEFAclubs'!$A:$A,"&lt;="&amp;$C$1)</f>
        <v>0</v>
      </c>
      <c r="I53" s="6">
        <f ca="1">COUNTIFS('Data1956-2026UEFAclubs'!H:H,$B53,'Data1956-2026UEFAclubs'!$A:$A,"&gt;="&amp;$B$1,'Data1956-2026UEFAclubs'!$A:$A,"&lt;="&amp;$C$1)</f>
        <v>0</v>
      </c>
      <c r="J53" s="7">
        <f ca="1">COUNTIFS('Data1956-2026UEFAclubs'!I:I,$B53,'Data1956-2026UEFAclubs'!$A:$A,"&gt;="&amp;$B$1,'Data1956-2026UEFAclubs'!$A:$A,"&lt;="&amp;$C$1)</f>
        <v>0</v>
      </c>
      <c r="K53" s="2">
        <f t="shared" ca="1" si="11"/>
        <v>1</v>
      </c>
      <c r="L53" s="3">
        <f t="shared" ca="1" si="12"/>
        <v>0</v>
      </c>
      <c r="M53" s="1">
        <f t="shared" ca="1" si="13"/>
        <v>1</v>
      </c>
      <c r="N53">
        <f t="shared" ca="1" si="14"/>
        <v>4</v>
      </c>
    </row>
    <row r="54" spans="1:14" ht="15.75" x14ac:dyDescent="0.25">
      <c r="A54" s="2">
        <f t="shared" si="10"/>
        <v>52</v>
      </c>
      <c r="B54" s="4" t="s">
        <v>444</v>
      </c>
      <c r="C54" s="4" t="s">
        <v>282</v>
      </c>
      <c r="D54" s="6">
        <f ca="1">COUNTIFS('Data1956-2026UEFAclubs'!B:B,$B54,'Data1956-2026UEFAclubs'!$A:$A,"&gt;="&amp;$B$1,'Data1956-2026UEFAclubs'!$A:$A,"&lt;="&amp;$C$1)</f>
        <v>0</v>
      </c>
      <c r="E54" s="7">
        <f ca="1">COUNTIFS('Data1956-2026UEFAclubs'!C:C,$B54,'Data1956-2026UEFAclubs'!$A:$A,"&gt;="&amp;$B$1,'Data1956-2026UEFAclubs'!$A:$A,"&lt;="&amp;$C$1)</f>
        <v>0</v>
      </c>
      <c r="F54" s="7">
        <f ca="1">COUNTIFS('Data1956-2026UEFAclubs'!D:D,$B54,'Data1956-2026UEFAclubs'!$A:$A,"&gt;="&amp;$B$1,'Data1956-2026UEFAclubs'!$A:$A,"&lt;="&amp;$C$1)+COUNTIFS('Data1956-2026UEFAclubs'!E:E,$B54,'Data1956-2026UEFAclubs'!$A:$A,"&gt;="&amp;$B$1,'Data1956-2026UEFAclubs'!$A:$A,"&lt;="&amp;$C$1)</f>
        <v>1</v>
      </c>
      <c r="G54" s="6">
        <f ca="1">COUNTIFS('Data1956-2026UEFAclubs'!F:F,$B54,'Data1956-2026UEFAclubs'!$A:$A,"&gt;="&amp;$B$1,'Data1956-2026UEFAclubs'!$A:$A,"&lt;="&amp;$C$1)</f>
        <v>1</v>
      </c>
      <c r="H54" s="7">
        <f ca="1">COUNTIFS('Data1956-2026UEFAclubs'!G:G,$B54,'Data1956-2026UEFAclubs'!$A:$A,"&gt;="&amp;$B$1,'Data1956-2026UEFAclubs'!$A:$A,"&lt;="&amp;$C$1)</f>
        <v>0</v>
      </c>
      <c r="I54" s="6">
        <f ca="1">COUNTIFS('Data1956-2026UEFAclubs'!H:H,$B54,'Data1956-2026UEFAclubs'!$A:$A,"&gt;="&amp;$B$1,'Data1956-2026UEFAclubs'!$A:$A,"&lt;="&amp;$C$1)</f>
        <v>0</v>
      </c>
      <c r="J54" s="7">
        <f ca="1">COUNTIFS('Data1956-2026UEFAclubs'!I:I,$B54,'Data1956-2026UEFAclubs'!$A:$A,"&gt;="&amp;$B$1,'Data1956-2026UEFAclubs'!$A:$A,"&lt;="&amp;$C$1)</f>
        <v>0</v>
      </c>
      <c r="K54" s="2">
        <f t="shared" ca="1" si="11"/>
        <v>1</v>
      </c>
      <c r="L54" s="3">
        <f t="shared" ca="1" si="12"/>
        <v>0</v>
      </c>
      <c r="M54" s="1">
        <f t="shared" ca="1" si="13"/>
        <v>1</v>
      </c>
      <c r="N54">
        <f t="shared" ca="1" si="14"/>
        <v>4</v>
      </c>
    </row>
    <row r="55" spans="1:14" ht="15.75" x14ac:dyDescent="0.25">
      <c r="A55" s="2">
        <f t="shared" si="10"/>
        <v>53</v>
      </c>
      <c r="B55" s="4" t="s">
        <v>76</v>
      </c>
      <c r="C55" s="4" t="s">
        <v>293</v>
      </c>
      <c r="D55" s="6">
        <f ca="1">COUNTIFS('Data1956-2026UEFAclubs'!B:B,$B55,'Data1956-2026UEFAclubs'!$A:$A,"&gt;="&amp;$B$1,'Data1956-2026UEFAclubs'!$A:$A,"&lt;="&amp;$C$1)</f>
        <v>0</v>
      </c>
      <c r="E55" s="7">
        <f ca="1">COUNTIFS('Data1956-2026UEFAclubs'!C:C,$B55,'Data1956-2026UEFAclubs'!$A:$A,"&gt;="&amp;$B$1,'Data1956-2026UEFAclubs'!$A:$A,"&lt;="&amp;$C$1)</f>
        <v>2</v>
      </c>
      <c r="F55" s="7">
        <f ca="1">COUNTIFS('Data1956-2026UEFAclubs'!D:D,$B55,'Data1956-2026UEFAclubs'!$A:$A,"&gt;="&amp;$B$1,'Data1956-2026UEFAclubs'!$A:$A,"&lt;="&amp;$C$1)+COUNTIFS('Data1956-2026UEFAclubs'!E:E,$B55,'Data1956-2026UEFAclubs'!$A:$A,"&gt;="&amp;$B$1,'Data1956-2026UEFAclubs'!$A:$A,"&lt;="&amp;$C$1)</f>
        <v>0</v>
      </c>
      <c r="G55" s="6">
        <f ca="1">COUNTIFS('Data1956-2026UEFAclubs'!F:F,$B55,'Data1956-2026UEFAclubs'!$A:$A,"&gt;="&amp;$B$1,'Data1956-2026UEFAclubs'!$A:$A,"&lt;="&amp;$C$1)</f>
        <v>0</v>
      </c>
      <c r="H55" s="7">
        <f ca="1">COUNTIFS('Data1956-2026UEFAclubs'!G:G,$B55,'Data1956-2026UEFAclubs'!$A:$A,"&gt;="&amp;$B$1,'Data1956-2026UEFAclubs'!$A:$A,"&lt;="&amp;$C$1)</f>
        <v>0</v>
      </c>
      <c r="I55" s="6">
        <f ca="1">COUNTIFS('Data1956-2026UEFAclubs'!H:H,$B55,'Data1956-2026UEFAclubs'!$A:$A,"&gt;="&amp;$B$1,'Data1956-2026UEFAclubs'!$A:$A,"&lt;="&amp;$C$1)</f>
        <v>0</v>
      </c>
      <c r="J55" s="7">
        <f ca="1">COUNTIFS('Data1956-2026UEFAclubs'!I:I,$B55,'Data1956-2026UEFAclubs'!$A:$A,"&gt;="&amp;$B$1,'Data1956-2026UEFAclubs'!$A:$A,"&lt;="&amp;$C$1)</f>
        <v>0</v>
      </c>
      <c r="K55" s="2">
        <f t="shared" ca="1" si="11"/>
        <v>0</v>
      </c>
      <c r="L55" s="3">
        <f t="shared" ca="1" si="12"/>
        <v>2</v>
      </c>
      <c r="M55" s="1">
        <f t="shared" ca="1" si="13"/>
        <v>2</v>
      </c>
      <c r="N55">
        <f t="shared" ca="1" si="14"/>
        <v>4</v>
      </c>
    </row>
    <row r="56" spans="1:14" ht="15.75" x14ac:dyDescent="0.25">
      <c r="A56" s="2">
        <f t="shared" si="10"/>
        <v>54</v>
      </c>
      <c r="B56" s="4" t="s">
        <v>107</v>
      </c>
      <c r="C56" s="4" t="s">
        <v>330</v>
      </c>
      <c r="D56" s="6">
        <f ca="1">COUNTIFS('Data1956-2026UEFAclubs'!B:B,$B56,'Data1956-2026UEFAclubs'!$A:$A,"&gt;="&amp;$B$1,'Data1956-2026UEFAclubs'!$A:$A,"&lt;="&amp;$C$1)</f>
        <v>0</v>
      </c>
      <c r="E56" s="7">
        <f ca="1">COUNTIFS('Data1956-2026UEFAclubs'!C:C,$B56,'Data1956-2026UEFAclubs'!$A:$A,"&gt;="&amp;$B$1,'Data1956-2026UEFAclubs'!$A:$A,"&lt;="&amp;$C$1)</f>
        <v>1</v>
      </c>
      <c r="F56" s="7">
        <f ca="1">COUNTIFS('Data1956-2026UEFAclubs'!D:D,$B56,'Data1956-2026UEFAclubs'!$A:$A,"&gt;="&amp;$B$1,'Data1956-2026UEFAclubs'!$A:$A,"&lt;="&amp;$C$1)+COUNTIFS('Data1956-2026UEFAclubs'!E:E,$B56,'Data1956-2026UEFAclubs'!$A:$A,"&gt;="&amp;$B$1,'Data1956-2026UEFAclubs'!$A:$A,"&lt;="&amp;$C$1)</f>
        <v>2</v>
      </c>
      <c r="G56" s="6">
        <f ca="1">COUNTIFS('Data1956-2026UEFAclubs'!F:F,$B56,'Data1956-2026UEFAclubs'!$A:$A,"&gt;="&amp;$B$1,'Data1956-2026UEFAclubs'!$A:$A,"&lt;="&amp;$C$1)</f>
        <v>0</v>
      </c>
      <c r="H56" s="7">
        <f ca="1">COUNTIFS('Data1956-2026UEFAclubs'!G:G,$B56,'Data1956-2026UEFAclubs'!$A:$A,"&gt;="&amp;$B$1,'Data1956-2026UEFAclubs'!$A:$A,"&lt;="&amp;$C$1)</f>
        <v>0</v>
      </c>
      <c r="I56" s="6">
        <f ca="1">COUNTIFS('Data1956-2026UEFAclubs'!H:H,$B56,'Data1956-2026UEFAclubs'!$A:$A,"&gt;="&amp;$B$1,'Data1956-2026UEFAclubs'!$A:$A,"&lt;="&amp;$C$1)</f>
        <v>0</v>
      </c>
      <c r="J56" s="7">
        <f ca="1">COUNTIFS('Data1956-2026UEFAclubs'!I:I,$B56,'Data1956-2026UEFAclubs'!$A:$A,"&gt;="&amp;$B$1,'Data1956-2026UEFAclubs'!$A:$A,"&lt;="&amp;$C$1)</f>
        <v>0</v>
      </c>
      <c r="K56" s="2">
        <f t="shared" ca="1" si="11"/>
        <v>0</v>
      </c>
      <c r="L56" s="3">
        <f t="shared" ca="1" si="12"/>
        <v>1</v>
      </c>
      <c r="M56" s="1">
        <f t="shared" ca="1" si="13"/>
        <v>1</v>
      </c>
      <c r="N56">
        <f t="shared" ca="1" si="14"/>
        <v>4</v>
      </c>
    </row>
    <row r="57" spans="1:14" ht="15.75" x14ac:dyDescent="0.25">
      <c r="A57" s="2">
        <f t="shared" si="10"/>
        <v>55</v>
      </c>
      <c r="B57" s="4" t="s">
        <v>317</v>
      </c>
      <c r="C57" s="4" t="s">
        <v>288</v>
      </c>
      <c r="D57" s="6">
        <f ca="1">COUNTIFS('Data1956-2026UEFAclubs'!B:B,$B57,'Data1956-2026UEFAclubs'!$A:$A,"&gt;="&amp;$B$1,'Data1956-2026UEFAclubs'!$A:$A,"&lt;="&amp;$C$1)</f>
        <v>0</v>
      </c>
      <c r="E57" s="7">
        <f ca="1">COUNTIFS('Data1956-2026UEFAclubs'!C:C,$B57,'Data1956-2026UEFAclubs'!$A:$A,"&gt;="&amp;$B$1,'Data1956-2026UEFAclubs'!$A:$A,"&lt;="&amp;$C$1)</f>
        <v>0</v>
      </c>
      <c r="F57" s="7">
        <f ca="1">COUNTIFS('Data1956-2026UEFAclubs'!D:D,$B57,'Data1956-2026UEFAclubs'!$A:$A,"&gt;="&amp;$B$1,'Data1956-2026UEFAclubs'!$A:$A,"&lt;="&amp;$C$1)+COUNTIFS('Data1956-2026UEFAclubs'!E:E,$B57,'Data1956-2026UEFAclubs'!$A:$A,"&gt;="&amp;$B$1,'Data1956-2026UEFAclubs'!$A:$A,"&lt;="&amp;$C$1)</f>
        <v>0</v>
      </c>
      <c r="G57" s="6">
        <f ca="1">COUNTIFS('Data1956-2026UEFAclubs'!F:F,$B57,'Data1956-2026UEFAclubs'!$A:$A,"&gt;="&amp;$B$1,'Data1956-2026UEFAclubs'!$A:$A,"&lt;="&amp;$C$1)</f>
        <v>0</v>
      </c>
      <c r="H57" s="7">
        <f ca="1">COUNTIFS('Data1956-2026UEFAclubs'!G:G,$B57,'Data1956-2026UEFAclubs'!$A:$A,"&gt;="&amp;$B$1,'Data1956-2026UEFAclubs'!$A:$A,"&lt;="&amp;$C$1)</f>
        <v>0</v>
      </c>
      <c r="I57" s="6">
        <f ca="1">COUNTIFS('Data1956-2026UEFAclubs'!H:H,$B57,'Data1956-2026UEFAclubs'!$A:$A,"&gt;="&amp;$B$1,'Data1956-2026UEFAclubs'!$A:$A,"&lt;="&amp;$C$1)</f>
        <v>1</v>
      </c>
      <c r="J57" s="7">
        <f ca="1">COUNTIFS('Data1956-2026UEFAclubs'!I:I,$B57,'Data1956-2026UEFAclubs'!$A:$A,"&gt;="&amp;$B$1,'Data1956-2026UEFAclubs'!$A:$A,"&lt;="&amp;$C$1)</f>
        <v>0</v>
      </c>
      <c r="K57" s="2">
        <f t="shared" ca="1" si="11"/>
        <v>1</v>
      </c>
      <c r="L57" s="3">
        <f t="shared" ca="1" si="12"/>
        <v>0</v>
      </c>
      <c r="M57" s="1">
        <f t="shared" ca="1" si="13"/>
        <v>1</v>
      </c>
      <c r="N57">
        <f t="shared" ca="1" si="14"/>
        <v>3</v>
      </c>
    </row>
    <row r="58" spans="1:14" ht="15.75" x14ac:dyDescent="0.25">
      <c r="A58" s="2">
        <f t="shared" si="10"/>
        <v>56</v>
      </c>
      <c r="B58" s="4" t="s">
        <v>0</v>
      </c>
      <c r="C58" s="4" t="s">
        <v>285</v>
      </c>
      <c r="D58" s="6">
        <f ca="1">COUNTIFS('Data1956-2026UEFAclubs'!B:B,$B58,'Data1956-2026UEFAclubs'!$A:$A,"&gt;="&amp;$B$1,'Data1956-2026UEFAclubs'!$A:$A,"&lt;="&amp;$C$1)</f>
        <v>0</v>
      </c>
      <c r="E58" s="7">
        <f ca="1">COUNTIFS('Data1956-2026UEFAclubs'!C:C,$B58,'Data1956-2026UEFAclubs'!$A:$A,"&gt;="&amp;$B$1,'Data1956-2026UEFAclubs'!$A:$A,"&lt;="&amp;$C$1)</f>
        <v>0</v>
      </c>
      <c r="F58" s="7">
        <f ca="1">COUNTIFS('Data1956-2026UEFAclubs'!D:D,$B58,'Data1956-2026UEFAclubs'!$A:$A,"&gt;="&amp;$B$1,'Data1956-2026UEFAclubs'!$A:$A,"&lt;="&amp;$C$1)+COUNTIFS('Data1956-2026UEFAclubs'!E:E,$B58,'Data1956-2026UEFAclubs'!$A:$A,"&gt;="&amp;$B$1,'Data1956-2026UEFAclubs'!$A:$A,"&lt;="&amp;$C$1)</f>
        <v>0</v>
      </c>
      <c r="G58" s="6">
        <f ca="1">COUNTIFS('Data1956-2026UEFAclubs'!F:F,$B58,'Data1956-2026UEFAclubs'!$A:$A,"&gt;="&amp;$B$1,'Data1956-2026UEFAclubs'!$A:$A,"&lt;="&amp;$C$1)</f>
        <v>0</v>
      </c>
      <c r="H58" s="7">
        <f ca="1">COUNTIFS('Data1956-2026UEFAclubs'!G:G,$B58,'Data1956-2026UEFAclubs'!$A:$A,"&gt;="&amp;$B$1,'Data1956-2026UEFAclubs'!$A:$A,"&lt;="&amp;$C$1)</f>
        <v>0</v>
      </c>
      <c r="I58" s="6">
        <f ca="1">COUNTIFS('Data1956-2026UEFAclubs'!H:H,$B58,'Data1956-2026UEFAclubs'!$A:$A,"&gt;="&amp;$B$1,'Data1956-2026UEFAclubs'!$A:$A,"&lt;="&amp;$C$1)</f>
        <v>1</v>
      </c>
      <c r="J58" s="7">
        <f ca="1">COUNTIFS('Data1956-2026UEFAclubs'!I:I,$B58,'Data1956-2026UEFAclubs'!$A:$A,"&gt;="&amp;$B$1,'Data1956-2026UEFAclubs'!$A:$A,"&lt;="&amp;$C$1)</f>
        <v>0</v>
      </c>
      <c r="K58" s="2">
        <f t="shared" ca="1" si="11"/>
        <v>1</v>
      </c>
      <c r="L58" s="3">
        <f t="shared" ca="1" si="12"/>
        <v>0</v>
      </c>
      <c r="M58" s="1">
        <f t="shared" ca="1" si="13"/>
        <v>1</v>
      </c>
      <c r="N58">
        <f t="shared" ca="1" si="14"/>
        <v>3</v>
      </c>
    </row>
    <row r="59" spans="1:14" ht="15.75" x14ac:dyDescent="0.25">
      <c r="A59" s="2">
        <f t="shared" si="10"/>
        <v>57</v>
      </c>
      <c r="B59" s="4" t="s">
        <v>40</v>
      </c>
      <c r="C59" s="4" t="s">
        <v>285</v>
      </c>
      <c r="D59" s="6">
        <f ca="1">COUNTIFS('Data1956-2026UEFAclubs'!B:B,$B59,'Data1956-2026UEFAclubs'!$A:$A,"&gt;="&amp;$B$1,'Data1956-2026UEFAclubs'!$A:$A,"&lt;="&amp;$C$1)</f>
        <v>0</v>
      </c>
      <c r="E59" s="7">
        <f ca="1">COUNTIFS('Data1956-2026UEFAclubs'!C:C,$B59,'Data1956-2026UEFAclubs'!$A:$A,"&gt;="&amp;$B$1,'Data1956-2026UEFAclubs'!$A:$A,"&lt;="&amp;$C$1)</f>
        <v>0</v>
      </c>
      <c r="F59" s="7">
        <f ca="1">COUNTIFS('Data1956-2026UEFAclubs'!D:D,$B59,'Data1956-2026UEFAclubs'!$A:$A,"&gt;="&amp;$B$1,'Data1956-2026UEFAclubs'!$A:$A,"&lt;="&amp;$C$1)+COUNTIFS('Data1956-2026UEFAclubs'!E:E,$B59,'Data1956-2026UEFAclubs'!$A:$A,"&gt;="&amp;$B$1,'Data1956-2026UEFAclubs'!$A:$A,"&lt;="&amp;$C$1)</f>
        <v>0</v>
      </c>
      <c r="G59" s="6">
        <f ca="1">COUNTIFS('Data1956-2026UEFAclubs'!F:F,$B59,'Data1956-2026UEFAclubs'!$A:$A,"&gt;="&amp;$B$1,'Data1956-2026UEFAclubs'!$A:$A,"&lt;="&amp;$C$1)</f>
        <v>1</v>
      </c>
      <c r="H59" s="7">
        <f ca="1">COUNTIFS('Data1956-2026UEFAclubs'!G:G,$B59,'Data1956-2026UEFAclubs'!$A:$A,"&gt;="&amp;$B$1,'Data1956-2026UEFAclubs'!$A:$A,"&lt;="&amp;$C$1)</f>
        <v>0</v>
      </c>
      <c r="I59" s="6">
        <f ca="1">COUNTIFS('Data1956-2026UEFAclubs'!H:H,$B59,'Data1956-2026UEFAclubs'!$A:$A,"&gt;="&amp;$B$1,'Data1956-2026UEFAclubs'!$A:$A,"&lt;="&amp;$C$1)</f>
        <v>0</v>
      </c>
      <c r="J59" s="7">
        <f ca="1">COUNTIFS('Data1956-2026UEFAclubs'!I:I,$B59,'Data1956-2026UEFAclubs'!$A:$A,"&gt;="&amp;$B$1,'Data1956-2026UEFAclubs'!$A:$A,"&lt;="&amp;$C$1)</f>
        <v>0</v>
      </c>
      <c r="K59" s="2">
        <f t="shared" ca="1" si="11"/>
        <v>1</v>
      </c>
      <c r="L59" s="3">
        <f t="shared" ca="1" si="12"/>
        <v>0</v>
      </c>
      <c r="M59" s="1">
        <f t="shared" ca="1" si="13"/>
        <v>1</v>
      </c>
      <c r="N59">
        <f t="shared" ca="1" si="14"/>
        <v>3</v>
      </c>
    </row>
    <row r="60" spans="1:14" ht="15.75" x14ac:dyDescent="0.25">
      <c r="A60" s="2">
        <f t="shared" si="10"/>
        <v>58</v>
      </c>
      <c r="B60" s="4" t="s">
        <v>44</v>
      </c>
      <c r="C60" s="4" t="s">
        <v>285</v>
      </c>
      <c r="D60" s="6">
        <f ca="1">COUNTIFS('Data1956-2026UEFAclubs'!B:B,$B60,'Data1956-2026UEFAclubs'!$A:$A,"&gt;="&amp;$B$1,'Data1956-2026UEFAclubs'!$A:$A,"&lt;="&amp;$C$1)</f>
        <v>0</v>
      </c>
      <c r="E60" s="7">
        <f ca="1">COUNTIFS('Data1956-2026UEFAclubs'!C:C,$B60,'Data1956-2026UEFAclubs'!$A:$A,"&gt;="&amp;$B$1,'Data1956-2026UEFAclubs'!$A:$A,"&lt;="&amp;$C$1)</f>
        <v>0</v>
      </c>
      <c r="F60" s="7">
        <f ca="1">COUNTIFS('Data1956-2026UEFAclubs'!D:D,$B60,'Data1956-2026UEFAclubs'!$A:$A,"&gt;="&amp;$B$1,'Data1956-2026UEFAclubs'!$A:$A,"&lt;="&amp;$C$1)+COUNTIFS('Data1956-2026UEFAclubs'!E:E,$B60,'Data1956-2026UEFAclubs'!$A:$A,"&gt;="&amp;$B$1,'Data1956-2026UEFAclubs'!$A:$A,"&lt;="&amp;$C$1)</f>
        <v>0</v>
      </c>
      <c r="G60" s="6">
        <f ca="1">COUNTIFS('Data1956-2026UEFAclubs'!F:F,$B60,'Data1956-2026UEFAclubs'!$A:$A,"&gt;="&amp;$B$1,'Data1956-2026UEFAclubs'!$A:$A,"&lt;="&amp;$C$1)</f>
        <v>1</v>
      </c>
      <c r="H60" s="7">
        <f ca="1">COUNTIFS('Data1956-2026UEFAclubs'!G:G,$B60,'Data1956-2026UEFAclubs'!$A:$A,"&gt;="&amp;$B$1,'Data1956-2026UEFAclubs'!$A:$A,"&lt;="&amp;$C$1)</f>
        <v>0</v>
      </c>
      <c r="I60" s="6">
        <f ca="1">COUNTIFS('Data1956-2026UEFAclubs'!H:H,$B60,'Data1956-2026UEFAclubs'!$A:$A,"&gt;="&amp;$B$1,'Data1956-2026UEFAclubs'!$A:$A,"&lt;="&amp;$C$1)</f>
        <v>0</v>
      </c>
      <c r="J60" s="7">
        <f ca="1">COUNTIFS('Data1956-2026UEFAclubs'!I:I,$B60,'Data1956-2026UEFAclubs'!$A:$A,"&gt;="&amp;$B$1,'Data1956-2026UEFAclubs'!$A:$A,"&lt;="&amp;$C$1)</f>
        <v>0</v>
      </c>
      <c r="K60" s="2">
        <f t="shared" ca="1" si="11"/>
        <v>1</v>
      </c>
      <c r="L60" s="3">
        <f t="shared" ca="1" si="12"/>
        <v>0</v>
      </c>
      <c r="M60" s="1">
        <f t="shared" ca="1" si="13"/>
        <v>1</v>
      </c>
      <c r="N60">
        <f t="shared" ca="1" si="14"/>
        <v>3</v>
      </c>
    </row>
    <row r="61" spans="1:14" ht="15.75" x14ac:dyDescent="0.25">
      <c r="A61" s="2">
        <f t="shared" si="10"/>
        <v>59</v>
      </c>
      <c r="B61" s="4" t="s">
        <v>311</v>
      </c>
      <c r="C61" s="4" t="s">
        <v>332</v>
      </c>
      <c r="D61" s="6">
        <f ca="1">COUNTIFS('Data1956-2026UEFAclubs'!B:B,$B61,'Data1956-2026UEFAclubs'!$A:$A,"&gt;="&amp;$B$1,'Data1956-2026UEFAclubs'!$A:$A,"&lt;="&amp;$C$1)</f>
        <v>0</v>
      </c>
      <c r="E61" s="7">
        <f ca="1">COUNTIFS('Data1956-2026UEFAclubs'!C:C,$B61,'Data1956-2026UEFAclubs'!$A:$A,"&gt;="&amp;$B$1,'Data1956-2026UEFAclubs'!$A:$A,"&lt;="&amp;$C$1)</f>
        <v>0</v>
      </c>
      <c r="F61" s="7">
        <f ca="1">COUNTIFS('Data1956-2026UEFAclubs'!D:D,$B61,'Data1956-2026UEFAclubs'!$A:$A,"&gt;="&amp;$B$1,'Data1956-2026UEFAclubs'!$A:$A,"&lt;="&amp;$C$1)+COUNTIFS('Data1956-2026UEFAclubs'!E:E,$B61,'Data1956-2026UEFAclubs'!$A:$A,"&gt;="&amp;$B$1,'Data1956-2026UEFAclubs'!$A:$A,"&lt;="&amp;$C$1)</f>
        <v>0</v>
      </c>
      <c r="G61" s="6">
        <f ca="1">COUNTIFS('Data1956-2026UEFAclubs'!F:F,$B61,'Data1956-2026UEFAclubs'!$A:$A,"&gt;="&amp;$B$1,'Data1956-2026UEFAclubs'!$A:$A,"&lt;="&amp;$C$1)</f>
        <v>0</v>
      </c>
      <c r="H61" s="7">
        <f ca="1">COUNTIFS('Data1956-2026UEFAclubs'!G:G,$B61,'Data1956-2026UEFAclubs'!$A:$A,"&gt;="&amp;$B$1,'Data1956-2026UEFAclubs'!$A:$A,"&lt;="&amp;$C$1)</f>
        <v>0</v>
      </c>
      <c r="I61" s="6">
        <f ca="1">COUNTIFS('Data1956-2026UEFAclubs'!H:H,$B61,'Data1956-2026UEFAclubs'!$A:$A,"&gt;="&amp;$B$1,'Data1956-2026UEFAclubs'!$A:$A,"&lt;="&amp;$C$1)</f>
        <v>1</v>
      </c>
      <c r="J61" s="7">
        <f ca="1">COUNTIFS('Data1956-2026UEFAclubs'!I:I,$B61,'Data1956-2026UEFAclubs'!$A:$A,"&gt;="&amp;$B$1,'Data1956-2026UEFAclubs'!$A:$A,"&lt;="&amp;$C$1)</f>
        <v>0</v>
      </c>
      <c r="K61" s="2">
        <f t="shared" ca="1" si="11"/>
        <v>1</v>
      </c>
      <c r="L61" s="3">
        <f t="shared" ca="1" si="12"/>
        <v>0</v>
      </c>
      <c r="M61" s="1">
        <f t="shared" ca="1" si="13"/>
        <v>1</v>
      </c>
      <c r="N61">
        <f t="shared" ca="1" si="14"/>
        <v>3</v>
      </c>
    </row>
    <row r="62" spans="1:14" ht="15.75" x14ac:dyDescent="0.25">
      <c r="A62" s="2">
        <f t="shared" si="10"/>
        <v>60</v>
      </c>
      <c r="B62" s="4" t="s">
        <v>305</v>
      </c>
      <c r="C62" s="4" t="s">
        <v>282</v>
      </c>
      <c r="D62" s="6">
        <f ca="1">COUNTIFS('Data1956-2026UEFAclubs'!B:B,$B62,'Data1956-2026UEFAclubs'!$A:$A,"&gt;="&amp;$B$1,'Data1956-2026UEFAclubs'!$A:$A,"&lt;="&amp;$C$1)</f>
        <v>0</v>
      </c>
      <c r="E62" s="7">
        <f ca="1">COUNTIFS('Data1956-2026UEFAclubs'!C:C,$B62,'Data1956-2026UEFAclubs'!$A:$A,"&gt;="&amp;$B$1,'Data1956-2026UEFAclubs'!$A:$A,"&lt;="&amp;$C$1)</f>
        <v>0</v>
      </c>
      <c r="F62" s="7">
        <f ca="1">COUNTIFS('Data1956-2026UEFAclubs'!D:D,$B62,'Data1956-2026UEFAclubs'!$A:$A,"&gt;="&amp;$B$1,'Data1956-2026UEFAclubs'!$A:$A,"&lt;="&amp;$C$1)+COUNTIFS('Data1956-2026UEFAclubs'!E:E,$B62,'Data1956-2026UEFAclubs'!$A:$A,"&gt;="&amp;$B$1,'Data1956-2026UEFAclubs'!$A:$A,"&lt;="&amp;$C$1)</f>
        <v>0</v>
      </c>
      <c r="G62" s="6">
        <f ca="1">COUNTIFS('Data1956-2026UEFAclubs'!F:F,$B62,'Data1956-2026UEFAclubs'!$A:$A,"&gt;="&amp;$B$1,'Data1956-2026UEFAclubs'!$A:$A,"&lt;="&amp;$C$1)</f>
        <v>0</v>
      </c>
      <c r="H62" s="7">
        <f ca="1">COUNTIFS('Data1956-2026UEFAclubs'!G:G,$B62,'Data1956-2026UEFAclubs'!$A:$A,"&gt;="&amp;$B$1,'Data1956-2026UEFAclubs'!$A:$A,"&lt;="&amp;$C$1)</f>
        <v>0</v>
      </c>
      <c r="I62" s="6">
        <f ca="1">COUNTIFS('Data1956-2026UEFAclubs'!H:H,$B62,'Data1956-2026UEFAclubs'!$A:$A,"&gt;="&amp;$B$1,'Data1956-2026UEFAclubs'!$A:$A,"&lt;="&amp;$C$1)</f>
        <v>1</v>
      </c>
      <c r="J62" s="7">
        <f ca="1">COUNTIFS('Data1956-2026UEFAclubs'!I:I,$B62,'Data1956-2026UEFAclubs'!$A:$A,"&gt;="&amp;$B$1,'Data1956-2026UEFAclubs'!$A:$A,"&lt;="&amp;$C$1)</f>
        <v>0</v>
      </c>
      <c r="K62" s="2">
        <f t="shared" ca="1" si="11"/>
        <v>1</v>
      </c>
      <c r="L62" s="3">
        <f t="shared" ca="1" si="12"/>
        <v>0</v>
      </c>
      <c r="M62" s="1">
        <f t="shared" ca="1" si="13"/>
        <v>1</v>
      </c>
      <c r="N62">
        <f t="shared" ca="1" si="14"/>
        <v>3</v>
      </c>
    </row>
    <row r="63" spans="1:14" ht="15.75" x14ac:dyDescent="0.25">
      <c r="A63" s="2">
        <f t="shared" si="10"/>
        <v>61</v>
      </c>
      <c r="B63" s="4" t="s">
        <v>543</v>
      </c>
      <c r="C63" s="4" t="s">
        <v>330</v>
      </c>
      <c r="D63" s="6">
        <f ca="1">COUNTIFS('Data1956-2026UEFAclubs'!B:B,$B63,'Data1956-2026UEFAclubs'!$A:$A,"&gt;="&amp;$B$1,'Data1956-2026UEFAclubs'!$A:$A,"&lt;="&amp;$C$1)</f>
        <v>0</v>
      </c>
      <c r="E63" s="7">
        <f ca="1">COUNTIFS('Data1956-2026UEFAclubs'!C:C,$B63,'Data1956-2026UEFAclubs'!$A:$A,"&gt;="&amp;$B$1,'Data1956-2026UEFAclubs'!$A:$A,"&lt;="&amp;$C$1)</f>
        <v>0</v>
      </c>
      <c r="F63" s="7">
        <f ca="1">COUNTIFS('Data1956-2026UEFAclubs'!D:D,$B63,'Data1956-2026UEFAclubs'!$A:$A,"&gt;="&amp;$B$1,'Data1956-2026UEFAclubs'!$A:$A,"&lt;="&amp;$C$1)+COUNTIFS('Data1956-2026UEFAclubs'!E:E,$B63,'Data1956-2026UEFAclubs'!$A:$A,"&gt;="&amp;$B$1,'Data1956-2026UEFAclubs'!$A:$A,"&lt;="&amp;$C$1)</f>
        <v>0</v>
      </c>
      <c r="G63" s="6">
        <f ca="1">COUNTIFS('Data1956-2026UEFAclubs'!F:F,$B63,'Data1956-2026UEFAclubs'!$A:$A,"&gt;="&amp;$B$1,'Data1956-2026UEFAclubs'!$A:$A,"&lt;="&amp;$C$1)</f>
        <v>0</v>
      </c>
      <c r="H63" s="7">
        <f ca="1">COUNTIFS('Data1956-2026UEFAclubs'!G:G,$B63,'Data1956-2026UEFAclubs'!$A:$A,"&gt;="&amp;$B$1,'Data1956-2026UEFAclubs'!$A:$A,"&lt;="&amp;$C$1)</f>
        <v>0</v>
      </c>
      <c r="I63" s="6">
        <f ca="1">COUNTIFS('Data1956-2026UEFAclubs'!H:H,$B63,'Data1956-2026UEFAclubs'!$A:$A,"&gt;="&amp;$B$1,'Data1956-2026UEFAclubs'!$A:$A,"&lt;="&amp;$C$1)</f>
        <v>1</v>
      </c>
      <c r="J63" s="7">
        <f ca="1">COUNTIFS('Data1956-2026UEFAclubs'!I:I,$B63,'Data1956-2026UEFAclubs'!$A:$A,"&gt;="&amp;$B$1,'Data1956-2026UEFAclubs'!$A:$A,"&lt;="&amp;$C$1)</f>
        <v>0</v>
      </c>
      <c r="K63" s="2">
        <f t="shared" ca="1" si="11"/>
        <v>1</v>
      </c>
      <c r="L63" s="3">
        <f t="shared" ca="1" si="12"/>
        <v>0</v>
      </c>
      <c r="M63" s="1">
        <f t="shared" ca="1" si="13"/>
        <v>1</v>
      </c>
      <c r="N63">
        <f t="shared" ca="1" si="14"/>
        <v>3</v>
      </c>
    </row>
    <row r="64" spans="1:14" ht="15.75" x14ac:dyDescent="0.25">
      <c r="A64" s="2">
        <f t="shared" si="10"/>
        <v>62</v>
      </c>
      <c r="B64" s="4" t="s">
        <v>540</v>
      </c>
      <c r="C64" s="4" t="s">
        <v>284</v>
      </c>
      <c r="D64" s="6">
        <f ca="1">COUNTIFS('Data1956-2026UEFAclubs'!B:B,$B64,'Data1956-2026UEFAclubs'!$A:$A,"&gt;="&amp;$B$1,'Data1956-2026UEFAclubs'!$A:$A,"&lt;="&amp;$C$1)</f>
        <v>0</v>
      </c>
      <c r="E64" s="7">
        <f ca="1">COUNTIFS('Data1956-2026UEFAclubs'!C:C,$B64,'Data1956-2026UEFAclubs'!$A:$A,"&gt;="&amp;$B$1,'Data1956-2026UEFAclubs'!$A:$A,"&lt;="&amp;$C$1)</f>
        <v>0</v>
      </c>
      <c r="F64" s="7">
        <f ca="1">COUNTIFS('Data1956-2026UEFAclubs'!D:D,$B64,'Data1956-2026UEFAclubs'!$A:$A,"&gt;="&amp;$B$1,'Data1956-2026UEFAclubs'!$A:$A,"&lt;="&amp;$C$1)+COUNTIFS('Data1956-2026UEFAclubs'!E:E,$B64,'Data1956-2026UEFAclubs'!$A:$A,"&gt;="&amp;$B$1,'Data1956-2026UEFAclubs'!$A:$A,"&lt;="&amp;$C$1)</f>
        <v>0</v>
      </c>
      <c r="G64" s="6">
        <f ca="1">COUNTIFS('Data1956-2026UEFAclubs'!F:F,$B64,'Data1956-2026UEFAclubs'!$A:$A,"&gt;="&amp;$B$1,'Data1956-2026UEFAclubs'!$A:$A,"&lt;="&amp;$C$1)</f>
        <v>1</v>
      </c>
      <c r="H64" s="7">
        <f ca="1">COUNTIFS('Data1956-2026UEFAclubs'!G:G,$B64,'Data1956-2026UEFAclubs'!$A:$A,"&gt;="&amp;$B$1,'Data1956-2026UEFAclubs'!$A:$A,"&lt;="&amp;$C$1)</f>
        <v>0</v>
      </c>
      <c r="I64" s="6">
        <f ca="1">COUNTIFS('Data1956-2026UEFAclubs'!H:H,$B64,'Data1956-2026UEFAclubs'!$A:$A,"&gt;="&amp;$B$1,'Data1956-2026UEFAclubs'!$A:$A,"&lt;="&amp;$C$1)</f>
        <v>0</v>
      </c>
      <c r="J64" s="7">
        <f ca="1">COUNTIFS('Data1956-2026UEFAclubs'!I:I,$B64,'Data1956-2026UEFAclubs'!$A:$A,"&gt;="&amp;$B$1,'Data1956-2026UEFAclubs'!$A:$A,"&lt;="&amp;$C$1)</f>
        <v>0</v>
      </c>
      <c r="K64" s="2">
        <f t="shared" ca="1" si="11"/>
        <v>1</v>
      </c>
      <c r="L64" s="3">
        <f t="shared" ca="1" si="12"/>
        <v>0</v>
      </c>
      <c r="M64" s="1">
        <f t="shared" ca="1" si="13"/>
        <v>1</v>
      </c>
      <c r="N64">
        <f t="shared" ca="1" si="14"/>
        <v>3</v>
      </c>
    </row>
    <row r="65" spans="1:14" ht="15.75" x14ac:dyDescent="0.25">
      <c r="A65" s="2">
        <f t="shared" si="10"/>
        <v>63</v>
      </c>
      <c r="B65" s="4" t="s">
        <v>201</v>
      </c>
      <c r="C65" s="4" t="s">
        <v>284</v>
      </c>
      <c r="D65" s="6">
        <f ca="1">COUNTIFS('Data1956-2026UEFAclubs'!B:B,$B65,'Data1956-2026UEFAclubs'!$A:$A,"&gt;="&amp;$B$1,'Data1956-2026UEFAclubs'!$A:$A,"&lt;="&amp;$C$1)</f>
        <v>0</v>
      </c>
      <c r="E65" s="7">
        <f ca="1">COUNTIFS('Data1956-2026UEFAclubs'!C:C,$B65,'Data1956-2026UEFAclubs'!$A:$A,"&gt;="&amp;$B$1,'Data1956-2026UEFAclubs'!$A:$A,"&lt;="&amp;$C$1)</f>
        <v>0</v>
      </c>
      <c r="F65" s="7">
        <f ca="1">COUNTIFS('Data1956-2026UEFAclubs'!D:D,$B65,'Data1956-2026UEFAclubs'!$A:$A,"&gt;="&amp;$B$1,'Data1956-2026UEFAclubs'!$A:$A,"&lt;="&amp;$C$1)+COUNTIFS('Data1956-2026UEFAclubs'!E:E,$B65,'Data1956-2026UEFAclubs'!$A:$A,"&gt;="&amp;$B$1,'Data1956-2026UEFAclubs'!$A:$A,"&lt;="&amp;$C$1)</f>
        <v>0</v>
      </c>
      <c r="G65" s="6">
        <f ca="1">COUNTIFS('Data1956-2026UEFAclubs'!F:F,$B65,'Data1956-2026UEFAclubs'!$A:$A,"&gt;="&amp;$B$1,'Data1956-2026UEFAclubs'!$A:$A,"&lt;="&amp;$C$1)</f>
        <v>1</v>
      </c>
      <c r="H65" s="7">
        <f ca="1">COUNTIFS('Data1956-2026UEFAclubs'!G:G,$B65,'Data1956-2026UEFAclubs'!$A:$A,"&gt;="&amp;$B$1,'Data1956-2026UEFAclubs'!$A:$A,"&lt;="&amp;$C$1)</f>
        <v>0</v>
      </c>
      <c r="I65" s="6">
        <f ca="1">COUNTIFS('Data1956-2026UEFAclubs'!H:H,$B65,'Data1956-2026UEFAclubs'!$A:$A,"&gt;="&amp;$B$1,'Data1956-2026UEFAclubs'!$A:$A,"&lt;="&amp;$C$1)</f>
        <v>0</v>
      </c>
      <c r="J65" s="7">
        <f ca="1">COUNTIFS('Data1956-2026UEFAclubs'!I:I,$B65,'Data1956-2026UEFAclubs'!$A:$A,"&gt;="&amp;$B$1,'Data1956-2026UEFAclubs'!$A:$A,"&lt;="&amp;$C$1)</f>
        <v>0</v>
      </c>
      <c r="K65" s="2">
        <f t="shared" ca="1" si="11"/>
        <v>1</v>
      </c>
      <c r="L65" s="3">
        <f t="shared" ca="1" si="12"/>
        <v>0</v>
      </c>
      <c r="M65" s="1">
        <f t="shared" ca="1" si="13"/>
        <v>1</v>
      </c>
      <c r="N65">
        <f t="shared" ca="1" si="14"/>
        <v>3</v>
      </c>
    </row>
    <row r="66" spans="1:14" ht="15.75" x14ac:dyDescent="0.25">
      <c r="A66" s="2">
        <f t="shared" si="10"/>
        <v>64</v>
      </c>
      <c r="B66" s="4" t="s">
        <v>245</v>
      </c>
      <c r="C66" s="4" t="s">
        <v>291</v>
      </c>
      <c r="D66" s="6">
        <f ca="1">COUNTIFS('Data1956-2026UEFAclubs'!B:B,$B66,'Data1956-2026UEFAclubs'!$A:$A,"&gt;="&amp;$B$1,'Data1956-2026UEFAclubs'!$A:$A,"&lt;="&amp;$C$1)</f>
        <v>0</v>
      </c>
      <c r="E66" s="7">
        <f ca="1">COUNTIFS('Data1956-2026UEFAclubs'!C:C,$B66,'Data1956-2026UEFAclubs'!$A:$A,"&gt;="&amp;$B$1,'Data1956-2026UEFAclubs'!$A:$A,"&lt;="&amp;$C$1)</f>
        <v>0</v>
      </c>
      <c r="F66" s="7">
        <f ca="1">COUNTIFS('Data1956-2026UEFAclubs'!D:D,$B66,'Data1956-2026UEFAclubs'!$A:$A,"&gt;="&amp;$B$1,'Data1956-2026UEFAclubs'!$A:$A,"&lt;="&amp;$C$1)+COUNTIFS('Data1956-2026UEFAclubs'!E:E,$B66,'Data1956-2026UEFAclubs'!$A:$A,"&gt;="&amp;$B$1,'Data1956-2026UEFAclubs'!$A:$A,"&lt;="&amp;$C$1)</f>
        <v>0</v>
      </c>
      <c r="G66" s="6">
        <f ca="1">COUNTIFS('Data1956-2026UEFAclubs'!F:F,$B66,'Data1956-2026UEFAclubs'!$A:$A,"&gt;="&amp;$B$1,'Data1956-2026UEFAclubs'!$A:$A,"&lt;="&amp;$C$1)</f>
        <v>1</v>
      </c>
      <c r="H66" s="7">
        <f ca="1">COUNTIFS('Data1956-2026UEFAclubs'!G:G,$B66,'Data1956-2026UEFAclubs'!$A:$A,"&gt;="&amp;$B$1,'Data1956-2026UEFAclubs'!$A:$A,"&lt;="&amp;$C$1)</f>
        <v>0</v>
      </c>
      <c r="I66" s="6">
        <f ca="1">COUNTIFS('Data1956-2026UEFAclubs'!H:H,$B66,'Data1956-2026UEFAclubs'!$A:$A,"&gt;="&amp;$B$1,'Data1956-2026UEFAclubs'!$A:$A,"&lt;="&amp;$C$1)</f>
        <v>0</v>
      </c>
      <c r="J66" s="7">
        <f ca="1">COUNTIFS('Data1956-2026UEFAclubs'!I:I,$B66,'Data1956-2026UEFAclubs'!$A:$A,"&gt;="&amp;$B$1,'Data1956-2026UEFAclubs'!$A:$A,"&lt;="&amp;$C$1)</f>
        <v>0</v>
      </c>
      <c r="K66" s="2">
        <f t="shared" ca="1" si="11"/>
        <v>1</v>
      </c>
      <c r="L66" s="3">
        <f t="shared" ca="1" si="12"/>
        <v>0</v>
      </c>
      <c r="M66" s="1">
        <f t="shared" ca="1" si="13"/>
        <v>1</v>
      </c>
      <c r="N66">
        <f t="shared" ca="1" si="14"/>
        <v>3</v>
      </c>
    </row>
    <row r="67" spans="1:14" ht="15.75" x14ac:dyDescent="0.25">
      <c r="A67" s="2">
        <f t="shared" ref="A67:A98" si="15">ROW()-2</f>
        <v>65</v>
      </c>
      <c r="B67" s="4" t="s">
        <v>215</v>
      </c>
      <c r="C67" s="4" t="s">
        <v>291</v>
      </c>
      <c r="D67" s="6">
        <f ca="1">COUNTIFS('Data1956-2026UEFAclubs'!B:B,$B67,'Data1956-2026UEFAclubs'!$A:$A,"&gt;="&amp;$B$1,'Data1956-2026UEFAclubs'!$A:$A,"&lt;="&amp;$C$1)</f>
        <v>0</v>
      </c>
      <c r="E67" s="7">
        <f ca="1">COUNTIFS('Data1956-2026UEFAclubs'!C:C,$B67,'Data1956-2026UEFAclubs'!$A:$A,"&gt;="&amp;$B$1,'Data1956-2026UEFAclubs'!$A:$A,"&lt;="&amp;$C$1)</f>
        <v>0</v>
      </c>
      <c r="F67" s="7">
        <f ca="1">COUNTIFS('Data1956-2026UEFAclubs'!D:D,$B67,'Data1956-2026UEFAclubs'!$A:$A,"&gt;="&amp;$B$1,'Data1956-2026UEFAclubs'!$A:$A,"&lt;="&amp;$C$1)+COUNTIFS('Data1956-2026UEFAclubs'!E:E,$B67,'Data1956-2026UEFAclubs'!$A:$A,"&gt;="&amp;$B$1,'Data1956-2026UEFAclubs'!$A:$A,"&lt;="&amp;$C$1)</f>
        <v>0</v>
      </c>
      <c r="G67" s="6">
        <f ca="1">COUNTIFS('Data1956-2026UEFAclubs'!F:F,$B67,'Data1956-2026UEFAclubs'!$A:$A,"&gt;="&amp;$B$1,'Data1956-2026UEFAclubs'!$A:$A,"&lt;="&amp;$C$1)</f>
        <v>1</v>
      </c>
      <c r="H67" s="7">
        <f ca="1">COUNTIFS('Data1956-2026UEFAclubs'!G:G,$B67,'Data1956-2026UEFAclubs'!$A:$A,"&gt;="&amp;$B$1,'Data1956-2026UEFAclubs'!$A:$A,"&lt;="&amp;$C$1)</f>
        <v>0</v>
      </c>
      <c r="I67" s="6">
        <f ca="1">COUNTIFS('Data1956-2026UEFAclubs'!H:H,$B67,'Data1956-2026UEFAclubs'!$A:$A,"&gt;="&amp;$B$1,'Data1956-2026UEFAclubs'!$A:$A,"&lt;="&amp;$C$1)</f>
        <v>0</v>
      </c>
      <c r="J67" s="7">
        <f ca="1">COUNTIFS('Data1956-2026UEFAclubs'!I:I,$B67,'Data1956-2026UEFAclubs'!$A:$A,"&gt;="&amp;$B$1,'Data1956-2026UEFAclubs'!$A:$A,"&lt;="&amp;$C$1)</f>
        <v>0</v>
      </c>
      <c r="K67" s="2">
        <f t="shared" ref="K67:K98" ca="1" si="16">I67+G67+D67</f>
        <v>1</v>
      </c>
      <c r="L67" s="3">
        <f t="shared" ref="L67:L98" ca="1" si="17">J67+H67+E67</f>
        <v>0</v>
      </c>
      <c r="M67" s="1">
        <f t="shared" ref="M67:M98" ca="1" si="18">K67+L67</f>
        <v>1</v>
      </c>
      <c r="N67">
        <f t="shared" ref="N67:N98" ca="1" si="19">SUMPRODUCT(D67:J67,$D$1:$J$1)</f>
        <v>3</v>
      </c>
    </row>
    <row r="68" spans="1:14" ht="15.75" x14ac:dyDescent="0.25">
      <c r="A68" s="2">
        <f t="shared" si="15"/>
        <v>66</v>
      </c>
      <c r="B68" s="4" t="s">
        <v>314</v>
      </c>
      <c r="C68" s="4" t="s">
        <v>294</v>
      </c>
      <c r="D68" s="6">
        <f ca="1">COUNTIFS('Data1956-2026UEFAclubs'!B:B,$B68,'Data1956-2026UEFAclubs'!$A:$A,"&gt;="&amp;$B$1,'Data1956-2026UEFAclubs'!$A:$A,"&lt;="&amp;$C$1)</f>
        <v>0</v>
      </c>
      <c r="E68" s="7">
        <f ca="1">COUNTIFS('Data1956-2026UEFAclubs'!C:C,$B68,'Data1956-2026UEFAclubs'!$A:$A,"&gt;="&amp;$B$1,'Data1956-2026UEFAclubs'!$A:$A,"&lt;="&amp;$C$1)</f>
        <v>0</v>
      </c>
      <c r="F68" s="7">
        <f ca="1">COUNTIFS('Data1956-2026UEFAclubs'!D:D,$B68,'Data1956-2026UEFAclubs'!$A:$A,"&gt;="&amp;$B$1,'Data1956-2026UEFAclubs'!$A:$A,"&lt;="&amp;$C$1)+COUNTIFS('Data1956-2026UEFAclubs'!E:E,$B68,'Data1956-2026UEFAclubs'!$A:$A,"&gt;="&amp;$B$1,'Data1956-2026UEFAclubs'!$A:$A,"&lt;="&amp;$C$1)</f>
        <v>0</v>
      </c>
      <c r="G68" s="6">
        <f ca="1">COUNTIFS('Data1956-2026UEFAclubs'!F:F,$B68,'Data1956-2026UEFAclubs'!$A:$A,"&gt;="&amp;$B$1,'Data1956-2026UEFAclubs'!$A:$A,"&lt;="&amp;$C$1)</f>
        <v>0</v>
      </c>
      <c r="H68" s="7">
        <f ca="1">COUNTIFS('Data1956-2026UEFAclubs'!G:G,$B68,'Data1956-2026UEFAclubs'!$A:$A,"&gt;="&amp;$B$1,'Data1956-2026UEFAclubs'!$A:$A,"&lt;="&amp;$C$1)</f>
        <v>0</v>
      </c>
      <c r="I68" s="6">
        <f ca="1">COUNTIFS('Data1956-2026UEFAclubs'!H:H,$B68,'Data1956-2026UEFAclubs'!$A:$A,"&gt;="&amp;$B$1,'Data1956-2026UEFAclubs'!$A:$A,"&lt;="&amp;$C$1)</f>
        <v>1</v>
      </c>
      <c r="J68" s="7">
        <f ca="1">COUNTIFS('Data1956-2026UEFAclubs'!I:I,$B68,'Data1956-2026UEFAclubs'!$A:$A,"&gt;="&amp;$B$1,'Data1956-2026UEFAclubs'!$A:$A,"&lt;="&amp;$C$1)</f>
        <v>0</v>
      </c>
      <c r="K68" s="2">
        <f t="shared" ca="1" si="16"/>
        <v>1</v>
      </c>
      <c r="L68" s="3">
        <f t="shared" ca="1" si="17"/>
        <v>0</v>
      </c>
      <c r="M68" s="1">
        <f t="shared" ca="1" si="18"/>
        <v>1</v>
      </c>
      <c r="N68">
        <f t="shared" ca="1" si="19"/>
        <v>3</v>
      </c>
    </row>
    <row r="69" spans="1:14" ht="15.75" x14ac:dyDescent="0.25">
      <c r="A69" s="2">
        <f t="shared" si="15"/>
        <v>67</v>
      </c>
      <c r="B69" s="4" t="s">
        <v>301</v>
      </c>
      <c r="C69" s="4" t="s">
        <v>333</v>
      </c>
      <c r="D69" s="6">
        <f ca="1">COUNTIFS('Data1956-2026UEFAclubs'!B:B,$B69,'Data1956-2026UEFAclubs'!$A:$A,"&gt;="&amp;$B$1,'Data1956-2026UEFAclubs'!$A:$A,"&lt;="&amp;$C$1)</f>
        <v>0</v>
      </c>
      <c r="E69" s="7">
        <f ca="1">COUNTIFS('Data1956-2026UEFAclubs'!C:C,$B69,'Data1956-2026UEFAclubs'!$A:$A,"&gt;="&amp;$B$1,'Data1956-2026UEFAclubs'!$A:$A,"&lt;="&amp;$C$1)</f>
        <v>0</v>
      </c>
      <c r="F69" s="7">
        <f ca="1">COUNTIFS('Data1956-2026UEFAclubs'!D:D,$B69,'Data1956-2026UEFAclubs'!$A:$A,"&gt;="&amp;$B$1,'Data1956-2026UEFAclubs'!$A:$A,"&lt;="&amp;$C$1)+COUNTIFS('Data1956-2026UEFAclubs'!E:E,$B69,'Data1956-2026UEFAclubs'!$A:$A,"&gt;="&amp;$B$1,'Data1956-2026UEFAclubs'!$A:$A,"&lt;="&amp;$C$1)</f>
        <v>0</v>
      </c>
      <c r="G69" s="6">
        <f ca="1">COUNTIFS('Data1956-2026UEFAclubs'!F:F,$B69,'Data1956-2026UEFAclubs'!$A:$A,"&gt;="&amp;$B$1,'Data1956-2026UEFAclubs'!$A:$A,"&lt;="&amp;$C$1)</f>
        <v>0</v>
      </c>
      <c r="H69" s="7">
        <f ca="1">COUNTIFS('Data1956-2026UEFAclubs'!G:G,$B69,'Data1956-2026UEFAclubs'!$A:$A,"&gt;="&amp;$B$1,'Data1956-2026UEFAclubs'!$A:$A,"&lt;="&amp;$C$1)</f>
        <v>0</v>
      </c>
      <c r="I69" s="6">
        <f ca="1">COUNTIFS('Data1956-2026UEFAclubs'!H:H,$B69,'Data1956-2026UEFAclubs'!$A:$A,"&gt;="&amp;$B$1,'Data1956-2026UEFAclubs'!$A:$A,"&lt;="&amp;$C$1)</f>
        <v>1</v>
      </c>
      <c r="J69" s="7">
        <f ca="1">COUNTIFS('Data1956-2026UEFAclubs'!I:I,$B69,'Data1956-2026UEFAclubs'!$A:$A,"&gt;="&amp;$B$1,'Data1956-2026UEFAclubs'!$A:$A,"&lt;="&amp;$C$1)</f>
        <v>0</v>
      </c>
      <c r="K69" s="2">
        <f t="shared" ca="1" si="16"/>
        <v>1</v>
      </c>
      <c r="L69" s="3">
        <f t="shared" ca="1" si="17"/>
        <v>0</v>
      </c>
      <c r="M69" s="1">
        <f t="shared" ca="1" si="18"/>
        <v>1</v>
      </c>
      <c r="N69">
        <f t="shared" ca="1" si="19"/>
        <v>3</v>
      </c>
    </row>
    <row r="70" spans="1:14" ht="15.75" x14ac:dyDescent="0.25">
      <c r="A70" s="2">
        <f t="shared" si="15"/>
        <v>68</v>
      </c>
      <c r="B70" s="4" t="s">
        <v>247</v>
      </c>
      <c r="C70" s="4" t="s">
        <v>292</v>
      </c>
      <c r="D70" s="6">
        <f ca="1">COUNTIFS('Data1956-2026UEFAclubs'!B:B,$B70,'Data1956-2026UEFAclubs'!$A:$A,"&gt;="&amp;$B$1,'Data1956-2026UEFAclubs'!$A:$A,"&lt;="&amp;$C$1)</f>
        <v>0</v>
      </c>
      <c r="E70" s="7">
        <f ca="1">COUNTIFS('Data1956-2026UEFAclubs'!C:C,$B70,'Data1956-2026UEFAclubs'!$A:$A,"&gt;="&amp;$B$1,'Data1956-2026UEFAclubs'!$A:$A,"&lt;="&amp;$C$1)</f>
        <v>0</v>
      </c>
      <c r="F70" s="7">
        <f ca="1">COUNTIFS('Data1956-2026UEFAclubs'!D:D,$B70,'Data1956-2026UEFAclubs'!$A:$A,"&gt;="&amp;$B$1,'Data1956-2026UEFAclubs'!$A:$A,"&lt;="&amp;$C$1)+COUNTIFS('Data1956-2026UEFAclubs'!E:E,$B70,'Data1956-2026UEFAclubs'!$A:$A,"&gt;="&amp;$B$1,'Data1956-2026UEFAclubs'!$A:$A,"&lt;="&amp;$C$1)</f>
        <v>0</v>
      </c>
      <c r="G70" s="6">
        <f ca="1">COUNTIFS('Data1956-2026UEFAclubs'!F:F,$B70,'Data1956-2026UEFAclubs'!$A:$A,"&gt;="&amp;$B$1,'Data1956-2026UEFAclubs'!$A:$A,"&lt;="&amp;$C$1)</f>
        <v>1</v>
      </c>
      <c r="H70" s="7">
        <f ca="1">COUNTIFS('Data1956-2026UEFAclubs'!G:G,$B70,'Data1956-2026UEFAclubs'!$A:$A,"&gt;="&amp;$B$1,'Data1956-2026UEFAclubs'!$A:$A,"&lt;="&amp;$C$1)</f>
        <v>0</v>
      </c>
      <c r="I70" s="6">
        <f ca="1">COUNTIFS('Data1956-2026UEFAclubs'!H:H,$B70,'Data1956-2026UEFAclubs'!$A:$A,"&gt;="&amp;$B$1,'Data1956-2026UEFAclubs'!$A:$A,"&lt;="&amp;$C$1)</f>
        <v>0</v>
      </c>
      <c r="J70" s="7">
        <f ca="1">COUNTIFS('Data1956-2026UEFAclubs'!I:I,$B70,'Data1956-2026UEFAclubs'!$A:$A,"&gt;="&amp;$B$1,'Data1956-2026UEFAclubs'!$A:$A,"&lt;="&amp;$C$1)</f>
        <v>0</v>
      </c>
      <c r="K70" s="2">
        <f t="shared" ca="1" si="16"/>
        <v>1</v>
      </c>
      <c r="L70" s="3">
        <f t="shared" ca="1" si="17"/>
        <v>0</v>
      </c>
      <c r="M70" s="1">
        <f t="shared" ca="1" si="18"/>
        <v>1</v>
      </c>
      <c r="N70">
        <f t="shared" ca="1" si="19"/>
        <v>3</v>
      </c>
    </row>
    <row r="71" spans="1:14" ht="15.75" x14ac:dyDescent="0.25">
      <c r="A71" s="2">
        <f t="shared" si="15"/>
        <v>69</v>
      </c>
      <c r="B71" s="4" t="s">
        <v>14</v>
      </c>
      <c r="C71" s="4" t="s">
        <v>285</v>
      </c>
      <c r="D71" s="6">
        <f ca="1">COUNTIFS('Data1956-2026UEFAclubs'!B:B,$B71,'Data1956-2026UEFAclubs'!$A:$A,"&gt;="&amp;$B$1,'Data1956-2026UEFAclubs'!$A:$A,"&lt;="&amp;$C$1)</f>
        <v>0</v>
      </c>
      <c r="E71" s="7">
        <f ca="1">COUNTIFS('Data1956-2026UEFAclubs'!C:C,$B71,'Data1956-2026UEFAclubs'!$A:$A,"&gt;="&amp;$B$1,'Data1956-2026UEFAclubs'!$A:$A,"&lt;="&amp;$C$1)</f>
        <v>0</v>
      </c>
      <c r="F71" s="7">
        <f ca="1">COUNTIFS('Data1956-2026UEFAclubs'!D:D,$B71,'Data1956-2026UEFAclubs'!$A:$A,"&gt;="&amp;$B$1,'Data1956-2026UEFAclubs'!$A:$A,"&lt;="&amp;$C$1)+COUNTIFS('Data1956-2026UEFAclubs'!E:E,$B71,'Data1956-2026UEFAclubs'!$A:$A,"&gt;="&amp;$B$1,'Data1956-2026UEFAclubs'!$A:$A,"&lt;="&amp;$C$1)</f>
        <v>0</v>
      </c>
      <c r="G71" s="6">
        <f ca="1">COUNTIFS('Data1956-2026UEFAclubs'!F:F,$B71,'Data1956-2026UEFAclubs'!$A:$A,"&gt;="&amp;$B$1,'Data1956-2026UEFAclubs'!$A:$A,"&lt;="&amp;$C$1)</f>
        <v>0</v>
      </c>
      <c r="H71" s="7">
        <f ca="1">COUNTIFS('Data1956-2026UEFAclubs'!G:G,$B71,'Data1956-2026UEFAclubs'!$A:$A,"&gt;="&amp;$B$1,'Data1956-2026UEFAclubs'!$A:$A,"&lt;="&amp;$C$1)</f>
        <v>0</v>
      </c>
      <c r="I71" s="6">
        <f ca="1">COUNTIFS('Data1956-2026UEFAclubs'!H:H,$B71,'Data1956-2026UEFAclubs'!$A:$A,"&gt;="&amp;$B$1,'Data1956-2026UEFAclubs'!$A:$A,"&lt;="&amp;$C$1)</f>
        <v>1</v>
      </c>
      <c r="J71" s="7">
        <f ca="1">COUNTIFS('Data1956-2026UEFAclubs'!I:I,$B71,'Data1956-2026UEFAclubs'!$A:$A,"&gt;="&amp;$B$1,'Data1956-2026UEFAclubs'!$A:$A,"&lt;="&amp;$C$1)</f>
        <v>0</v>
      </c>
      <c r="K71" s="2">
        <f t="shared" ca="1" si="16"/>
        <v>1</v>
      </c>
      <c r="L71" s="3">
        <f t="shared" ca="1" si="17"/>
        <v>0</v>
      </c>
      <c r="M71" s="1">
        <f t="shared" ca="1" si="18"/>
        <v>1</v>
      </c>
      <c r="N71">
        <f t="shared" ca="1" si="19"/>
        <v>3</v>
      </c>
    </row>
    <row r="72" spans="1:14" ht="15.75" x14ac:dyDescent="0.25">
      <c r="A72" s="2">
        <f t="shared" si="15"/>
        <v>70</v>
      </c>
      <c r="B72" s="4" t="s">
        <v>315</v>
      </c>
      <c r="C72" s="4" t="s">
        <v>295</v>
      </c>
      <c r="D72" s="6">
        <f ca="1">COUNTIFS('Data1956-2026UEFAclubs'!B:B,$B72,'Data1956-2026UEFAclubs'!$A:$A,"&gt;="&amp;$B$1,'Data1956-2026UEFAclubs'!$A:$A,"&lt;="&amp;$C$1)</f>
        <v>0</v>
      </c>
      <c r="E72" s="7">
        <f ca="1">COUNTIFS('Data1956-2026UEFAclubs'!C:C,$B72,'Data1956-2026UEFAclubs'!$A:$A,"&gt;="&amp;$B$1,'Data1956-2026UEFAclubs'!$A:$A,"&lt;="&amp;$C$1)</f>
        <v>0</v>
      </c>
      <c r="F72" s="7">
        <f ca="1">COUNTIFS('Data1956-2026UEFAclubs'!D:D,$B72,'Data1956-2026UEFAclubs'!$A:$A,"&gt;="&amp;$B$1,'Data1956-2026UEFAclubs'!$A:$A,"&lt;="&amp;$C$1)+COUNTIFS('Data1956-2026UEFAclubs'!E:E,$B72,'Data1956-2026UEFAclubs'!$A:$A,"&gt;="&amp;$B$1,'Data1956-2026UEFAclubs'!$A:$A,"&lt;="&amp;$C$1)</f>
        <v>1</v>
      </c>
      <c r="G72" s="6">
        <f ca="1">COUNTIFS('Data1956-2026UEFAclubs'!F:F,$B72,'Data1956-2026UEFAclubs'!$A:$A,"&gt;="&amp;$B$1,'Data1956-2026UEFAclubs'!$A:$A,"&lt;="&amp;$C$1)</f>
        <v>0</v>
      </c>
      <c r="H72" s="7">
        <f ca="1">COUNTIFS('Data1956-2026UEFAclubs'!G:G,$B72,'Data1956-2026UEFAclubs'!$A:$A,"&gt;="&amp;$B$1,'Data1956-2026UEFAclubs'!$A:$A,"&lt;="&amp;$C$1)</f>
        <v>0</v>
      </c>
      <c r="I72" s="6">
        <f ca="1">COUNTIFS('Data1956-2026UEFAclubs'!H:H,$B72,'Data1956-2026UEFAclubs'!$A:$A,"&gt;="&amp;$B$1,'Data1956-2026UEFAclubs'!$A:$A,"&lt;="&amp;$C$1)</f>
        <v>0</v>
      </c>
      <c r="J72" s="7">
        <f ca="1">COUNTIFS('Data1956-2026UEFAclubs'!I:I,$B72,'Data1956-2026UEFAclubs'!$A:$A,"&gt;="&amp;$B$1,'Data1956-2026UEFAclubs'!$A:$A,"&lt;="&amp;$C$1)</f>
        <v>2</v>
      </c>
      <c r="K72" s="2">
        <f t="shared" ca="1" si="16"/>
        <v>0</v>
      </c>
      <c r="L72" s="3">
        <f t="shared" ca="1" si="17"/>
        <v>2</v>
      </c>
      <c r="M72" s="1">
        <f t="shared" ca="1" si="18"/>
        <v>2</v>
      </c>
      <c r="N72">
        <f t="shared" ca="1" si="19"/>
        <v>3</v>
      </c>
    </row>
    <row r="73" spans="1:14" ht="15.75" x14ac:dyDescent="0.25">
      <c r="A73" s="2">
        <f t="shared" si="15"/>
        <v>71</v>
      </c>
      <c r="B73" s="4" t="s">
        <v>120</v>
      </c>
      <c r="C73" s="4" t="s">
        <v>288</v>
      </c>
      <c r="D73" s="6">
        <f ca="1">COUNTIFS('Data1956-2026UEFAclubs'!B:B,$B73,'Data1956-2026UEFAclubs'!$A:$A,"&gt;="&amp;$B$1,'Data1956-2026UEFAclubs'!$A:$A,"&lt;="&amp;$C$1)</f>
        <v>0</v>
      </c>
      <c r="E73" s="7">
        <f ca="1">COUNTIFS('Data1956-2026UEFAclubs'!C:C,$B73,'Data1956-2026UEFAclubs'!$A:$A,"&gt;="&amp;$B$1,'Data1956-2026UEFAclubs'!$A:$A,"&lt;="&amp;$C$1)</f>
        <v>1</v>
      </c>
      <c r="F73" s="7">
        <f ca="1">COUNTIFS('Data1956-2026UEFAclubs'!D:D,$B73,'Data1956-2026UEFAclubs'!$A:$A,"&gt;="&amp;$B$1,'Data1956-2026UEFAclubs'!$A:$A,"&lt;="&amp;$C$1)+COUNTIFS('Data1956-2026UEFAclubs'!E:E,$B73,'Data1956-2026UEFAclubs'!$A:$A,"&gt;="&amp;$B$1,'Data1956-2026UEFAclubs'!$A:$A,"&lt;="&amp;$C$1)</f>
        <v>0</v>
      </c>
      <c r="G73" s="6">
        <f ca="1">COUNTIFS('Data1956-2026UEFAclubs'!F:F,$B73,'Data1956-2026UEFAclubs'!$A:$A,"&gt;="&amp;$B$1,'Data1956-2026UEFAclubs'!$A:$A,"&lt;="&amp;$C$1)</f>
        <v>0</v>
      </c>
      <c r="H73" s="7">
        <f ca="1">COUNTIFS('Data1956-2026UEFAclubs'!G:G,$B73,'Data1956-2026UEFAclubs'!$A:$A,"&gt;="&amp;$B$1,'Data1956-2026UEFAclubs'!$A:$A,"&lt;="&amp;$C$1)</f>
        <v>1</v>
      </c>
      <c r="I73" s="6">
        <f ca="1">COUNTIFS('Data1956-2026UEFAclubs'!H:H,$B73,'Data1956-2026UEFAclubs'!$A:$A,"&gt;="&amp;$B$1,'Data1956-2026UEFAclubs'!$A:$A,"&lt;="&amp;$C$1)</f>
        <v>0</v>
      </c>
      <c r="J73" s="7">
        <f ca="1">COUNTIFS('Data1956-2026UEFAclubs'!I:I,$B73,'Data1956-2026UEFAclubs'!$A:$A,"&gt;="&amp;$B$1,'Data1956-2026UEFAclubs'!$A:$A,"&lt;="&amp;$C$1)</f>
        <v>0</v>
      </c>
      <c r="K73" s="2">
        <f t="shared" ca="1" si="16"/>
        <v>0</v>
      </c>
      <c r="L73" s="3">
        <f t="shared" ca="1" si="17"/>
        <v>2</v>
      </c>
      <c r="M73" s="1">
        <f t="shared" ca="1" si="18"/>
        <v>2</v>
      </c>
      <c r="N73">
        <f t="shared" ca="1" si="19"/>
        <v>3</v>
      </c>
    </row>
    <row r="74" spans="1:14" ht="15.75" x14ac:dyDescent="0.25">
      <c r="A74" s="2">
        <f t="shared" si="15"/>
        <v>72</v>
      </c>
      <c r="B74" s="4" t="s">
        <v>116</v>
      </c>
      <c r="C74" s="4" t="s">
        <v>293</v>
      </c>
      <c r="D74" s="6">
        <f ca="1">COUNTIFS('Data1956-2026UEFAclubs'!B:B,$B74,'Data1956-2026UEFAclubs'!$A:$A,"&gt;="&amp;$B$1,'Data1956-2026UEFAclubs'!$A:$A,"&lt;="&amp;$C$1)</f>
        <v>0</v>
      </c>
      <c r="E74" s="7">
        <f ca="1">COUNTIFS('Data1956-2026UEFAclubs'!C:C,$B74,'Data1956-2026UEFAclubs'!$A:$A,"&gt;="&amp;$B$1,'Data1956-2026UEFAclubs'!$A:$A,"&lt;="&amp;$C$1)</f>
        <v>1</v>
      </c>
      <c r="F74" s="7">
        <f ca="1">COUNTIFS('Data1956-2026UEFAclubs'!D:D,$B74,'Data1956-2026UEFAclubs'!$A:$A,"&gt;="&amp;$B$1,'Data1956-2026UEFAclubs'!$A:$A,"&lt;="&amp;$C$1)+COUNTIFS('Data1956-2026UEFAclubs'!E:E,$B74,'Data1956-2026UEFAclubs'!$A:$A,"&gt;="&amp;$B$1,'Data1956-2026UEFAclubs'!$A:$A,"&lt;="&amp;$C$1)</f>
        <v>1</v>
      </c>
      <c r="G74" s="6">
        <f ca="1">COUNTIFS('Data1956-2026UEFAclubs'!F:F,$B74,'Data1956-2026UEFAclubs'!$A:$A,"&gt;="&amp;$B$1,'Data1956-2026UEFAclubs'!$A:$A,"&lt;="&amp;$C$1)</f>
        <v>0</v>
      </c>
      <c r="H74" s="7">
        <f ca="1">COUNTIFS('Data1956-2026UEFAclubs'!G:G,$B74,'Data1956-2026UEFAclubs'!$A:$A,"&gt;="&amp;$B$1,'Data1956-2026UEFAclubs'!$A:$A,"&lt;="&amp;$C$1)</f>
        <v>0</v>
      </c>
      <c r="I74" s="6">
        <f ca="1">COUNTIFS('Data1956-2026UEFAclubs'!H:H,$B74,'Data1956-2026UEFAclubs'!$A:$A,"&gt;="&amp;$B$1,'Data1956-2026UEFAclubs'!$A:$A,"&lt;="&amp;$C$1)</f>
        <v>0</v>
      </c>
      <c r="J74" s="7">
        <f ca="1">COUNTIFS('Data1956-2026UEFAclubs'!I:I,$B74,'Data1956-2026UEFAclubs'!$A:$A,"&gt;="&amp;$B$1,'Data1956-2026UEFAclubs'!$A:$A,"&lt;="&amp;$C$1)</f>
        <v>0</v>
      </c>
      <c r="K74" s="2">
        <f t="shared" ca="1" si="16"/>
        <v>0</v>
      </c>
      <c r="L74" s="3">
        <f t="shared" ca="1" si="17"/>
        <v>1</v>
      </c>
      <c r="M74" s="1">
        <f t="shared" ca="1" si="18"/>
        <v>1</v>
      </c>
      <c r="N74">
        <f t="shared" ca="1" si="19"/>
        <v>3</v>
      </c>
    </row>
    <row r="75" spans="1:14" ht="15.75" x14ac:dyDescent="0.25">
      <c r="A75" s="2">
        <f t="shared" si="15"/>
        <v>73</v>
      </c>
      <c r="B75" s="4" t="s">
        <v>28</v>
      </c>
      <c r="C75" s="4" t="s">
        <v>285</v>
      </c>
      <c r="D75" s="6">
        <f ca="1">COUNTIFS('Data1956-2026UEFAclubs'!B:B,$B75,'Data1956-2026UEFAclubs'!$A:$A,"&gt;="&amp;$B$1,'Data1956-2026UEFAclubs'!$A:$A,"&lt;="&amp;$C$1)</f>
        <v>0</v>
      </c>
      <c r="E75" s="7">
        <f ca="1">COUNTIFS('Data1956-2026UEFAclubs'!C:C,$B75,'Data1956-2026UEFAclubs'!$A:$A,"&gt;="&amp;$B$1,'Data1956-2026UEFAclubs'!$A:$A,"&lt;="&amp;$C$1)</f>
        <v>0</v>
      </c>
      <c r="F75" s="7">
        <f ca="1">COUNTIFS('Data1956-2026UEFAclubs'!D:D,$B75,'Data1956-2026UEFAclubs'!$A:$A,"&gt;="&amp;$B$1,'Data1956-2026UEFAclubs'!$A:$A,"&lt;="&amp;$C$1)+COUNTIFS('Data1956-2026UEFAclubs'!E:E,$B75,'Data1956-2026UEFAclubs'!$A:$A,"&gt;="&amp;$B$1,'Data1956-2026UEFAclubs'!$A:$A,"&lt;="&amp;$C$1)</f>
        <v>0</v>
      </c>
      <c r="G75" s="6">
        <f ca="1">COUNTIFS('Data1956-2026UEFAclubs'!F:F,$B75,'Data1956-2026UEFAclubs'!$A:$A,"&gt;="&amp;$B$1,'Data1956-2026UEFAclubs'!$A:$A,"&lt;="&amp;$C$1)</f>
        <v>0</v>
      </c>
      <c r="H75" s="7">
        <f ca="1">COUNTIFS('Data1956-2026UEFAclubs'!G:G,$B75,'Data1956-2026UEFAclubs'!$A:$A,"&gt;="&amp;$B$1,'Data1956-2026UEFAclubs'!$A:$A,"&lt;="&amp;$C$1)</f>
        <v>2</v>
      </c>
      <c r="I75" s="6">
        <f ca="1">COUNTIFS('Data1956-2026UEFAclubs'!H:H,$B75,'Data1956-2026UEFAclubs'!$A:$A,"&gt;="&amp;$B$1,'Data1956-2026UEFAclubs'!$A:$A,"&lt;="&amp;$C$1)</f>
        <v>0</v>
      </c>
      <c r="J75" s="7">
        <f ca="1">COUNTIFS('Data1956-2026UEFAclubs'!I:I,$B75,'Data1956-2026UEFAclubs'!$A:$A,"&gt;="&amp;$B$1,'Data1956-2026UEFAclubs'!$A:$A,"&lt;="&amp;$C$1)</f>
        <v>0</v>
      </c>
      <c r="K75" s="2">
        <f t="shared" ca="1" si="16"/>
        <v>0</v>
      </c>
      <c r="L75" s="3">
        <f t="shared" ca="1" si="17"/>
        <v>2</v>
      </c>
      <c r="M75" s="1">
        <f t="shared" ca="1" si="18"/>
        <v>2</v>
      </c>
      <c r="N75">
        <f t="shared" ca="1" si="19"/>
        <v>2</v>
      </c>
    </row>
    <row r="76" spans="1:14" ht="15.75" x14ac:dyDescent="0.25">
      <c r="A76" s="2">
        <f t="shared" si="15"/>
        <v>74</v>
      </c>
      <c r="B76" s="4" t="s">
        <v>194</v>
      </c>
      <c r="C76" s="4" t="s">
        <v>283</v>
      </c>
      <c r="D76" s="6">
        <f ca="1">COUNTIFS('Data1956-2026UEFAclubs'!B:B,$B76,'Data1956-2026UEFAclubs'!$A:$A,"&gt;="&amp;$B$1,'Data1956-2026UEFAclubs'!$A:$A,"&lt;="&amp;$C$1)</f>
        <v>0</v>
      </c>
      <c r="E76" s="7">
        <f ca="1">COUNTIFS('Data1956-2026UEFAclubs'!C:C,$B76,'Data1956-2026UEFAclubs'!$A:$A,"&gt;="&amp;$B$1,'Data1956-2026UEFAclubs'!$A:$A,"&lt;="&amp;$C$1)</f>
        <v>0</v>
      </c>
      <c r="F76" s="7">
        <f ca="1">COUNTIFS('Data1956-2026UEFAclubs'!D:D,$B76,'Data1956-2026UEFAclubs'!$A:$A,"&gt;="&amp;$B$1,'Data1956-2026UEFAclubs'!$A:$A,"&lt;="&amp;$C$1)+COUNTIFS('Data1956-2026UEFAclubs'!E:E,$B76,'Data1956-2026UEFAclubs'!$A:$A,"&gt;="&amp;$B$1,'Data1956-2026UEFAclubs'!$A:$A,"&lt;="&amp;$C$1)</f>
        <v>0</v>
      </c>
      <c r="G76" s="6">
        <f ca="1">COUNTIFS('Data1956-2026UEFAclubs'!F:F,$B76,'Data1956-2026UEFAclubs'!$A:$A,"&gt;="&amp;$B$1,'Data1956-2026UEFAclubs'!$A:$A,"&lt;="&amp;$C$1)</f>
        <v>0</v>
      </c>
      <c r="H76" s="7">
        <f ca="1">COUNTIFS('Data1956-2026UEFAclubs'!G:G,$B76,'Data1956-2026UEFAclubs'!$A:$A,"&gt;="&amp;$B$1,'Data1956-2026UEFAclubs'!$A:$A,"&lt;="&amp;$C$1)</f>
        <v>2</v>
      </c>
      <c r="I76" s="6">
        <f ca="1">COUNTIFS('Data1956-2026UEFAclubs'!H:H,$B76,'Data1956-2026UEFAclubs'!$A:$A,"&gt;="&amp;$B$1,'Data1956-2026UEFAclubs'!$A:$A,"&lt;="&amp;$C$1)</f>
        <v>0</v>
      </c>
      <c r="J76" s="7">
        <f ca="1">COUNTIFS('Data1956-2026UEFAclubs'!I:I,$B76,'Data1956-2026UEFAclubs'!$A:$A,"&gt;="&amp;$B$1,'Data1956-2026UEFAclubs'!$A:$A,"&lt;="&amp;$C$1)</f>
        <v>0</v>
      </c>
      <c r="K76" s="2">
        <f t="shared" ca="1" si="16"/>
        <v>0</v>
      </c>
      <c r="L76" s="3">
        <f t="shared" ca="1" si="17"/>
        <v>2</v>
      </c>
      <c r="M76" s="1">
        <f t="shared" ca="1" si="18"/>
        <v>2</v>
      </c>
      <c r="N76">
        <f t="shared" ca="1" si="19"/>
        <v>2</v>
      </c>
    </row>
    <row r="77" spans="1:14" ht="15.75" x14ac:dyDescent="0.25">
      <c r="A77" s="2">
        <f t="shared" si="15"/>
        <v>75</v>
      </c>
      <c r="B77" s="4" t="s">
        <v>200</v>
      </c>
      <c r="C77" s="4" t="s">
        <v>283</v>
      </c>
      <c r="D77" s="6">
        <f ca="1">COUNTIFS('Data1956-2026UEFAclubs'!B:B,$B77,'Data1956-2026UEFAclubs'!$A:$A,"&gt;="&amp;$B$1,'Data1956-2026UEFAclubs'!$A:$A,"&lt;="&amp;$C$1)</f>
        <v>0</v>
      </c>
      <c r="E77" s="7">
        <f ca="1">COUNTIFS('Data1956-2026UEFAclubs'!C:C,$B77,'Data1956-2026UEFAclubs'!$A:$A,"&gt;="&amp;$B$1,'Data1956-2026UEFAclubs'!$A:$A,"&lt;="&amp;$C$1)</f>
        <v>0</v>
      </c>
      <c r="F77" s="7">
        <f ca="1">COUNTIFS('Data1956-2026UEFAclubs'!D:D,$B77,'Data1956-2026UEFAclubs'!$A:$A,"&gt;="&amp;$B$1,'Data1956-2026UEFAclubs'!$A:$A,"&lt;="&amp;$C$1)+COUNTIFS('Data1956-2026UEFAclubs'!E:E,$B77,'Data1956-2026UEFAclubs'!$A:$A,"&gt;="&amp;$B$1,'Data1956-2026UEFAclubs'!$A:$A,"&lt;="&amp;$C$1)</f>
        <v>0</v>
      </c>
      <c r="G77" s="6">
        <f ca="1">COUNTIFS('Data1956-2026UEFAclubs'!F:F,$B77,'Data1956-2026UEFAclubs'!$A:$A,"&gt;="&amp;$B$1,'Data1956-2026UEFAclubs'!$A:$A,"&lt;="&amp;$C$1)</f>
        <v>0</v>
      </c>
      <c r="H77" s="7">
        <f ca="1">COUNTIFS('Data1956-2026UEFAclubs'!G:G,$B77,'Data1956-2026UEFAclubs'!$A:$A,"&gt;="&amp;$B$1,'Data1956-2026UEFAclubs'!$A:$A,"&lt;="&amp;$C$1)</f>
        <v>2</v>
      </c>
      <c r="I77" s="6">
        <f ca="1">COUNTIFS('Data1956-2026UEFAclubs'!H:H,$B77,'Data1956-2026UEFAclubs'!$A:$A,"&gt;="&amp;$B$1,'Data1956-2026UEFAclubs'!$A:$A,"&lt;="&amp;$C$1)</f>
        <v>0</v>
      </c>
      <c r="J77" s="7">
        <f ca="1">COUNTIFS('Data1956-2026UEFAclubs'!I:I,$B77,'Data1956-2026UEFAclubs'!$A:$A,"&gt;="&amp;$B$1,'Data1956-2026UEFAclubs'!$A:$A,"&lt;="&amp;$C$1)</f>
        <v>0</v>
      </c>
      <c r="K77" s="2">
        <f t="shared" ca="1" si="16"/>
        <v>0</v>
      </c>
      <c r="L77" s="3">
        <f t="shared" ca="1" si="17"/>
        <v>2</v>
      </c>
      <c r="M77" s="1">
        <f t="shared" ca="1" si="18"/>
        <v>2</v>
      </c>
      <c r="N77">
        <f t="shared" ca="1" si="19"/>
        <v>2</v>
      </c>
    </row>
    <row r="78" spans="1:14" ht="15.75" x14ac:dyDescent="0.25">
      <c r="A78" s="2">
        <f t="shared" si="15"/>
        <v>76</v>
      </c>
      <c r="B78" s="4" t="s">
        <v>202</v>
      </c>
      <c r="C78" s="4" t="s">
        <v>282</v>
      </c>
      <c r="D78" s="6">
        <f ca="1">COUNTIFS('Data1956-2026UEFAclubs'!B:B,$B78,'Data1956-2026UEFAclubs'!$A:$A,"&gt;="&amp;$B$1,'Data1956-2026UEFAclubs'!$A:$A,"&lt;="&amp;$C$1)</f>
        <v>0</v>
      </c>
      <c r="E78" s="7">
        <f ca="1">COUNTIFS('Data1956-2026UEFAclubs'!C:C,$B78,'Data1956-2026UEFAclubs'!$A:$A,"&gt;="&amp;$B$1,'Data1956-2026UEFAclubs'!$A:$A,"&lt;="&amp;$C$1)</f>
        <v>0</v>
      </c>
      <c r="F78" s="7">
        <f ca="1">COUNTIFS('Data1956-2026UEFAclubs'!D:D,$B78,'Data1956-2026UEFAclubs'!$A:$A,"&gt;="&amp;$B$1,'Data1956-2026UEFAclubs'!$A:$A,"&lt;="&amp;$C$1)+COUNTIFS('Data1956-2026UEFAclubs'!E:E,$B78,'Data1956-2026UEFAclubs'!$A:$A,"&gt;="&amp;$B$1,'Data1956-2026UEFAclubs'!$A:$A,"&lt;="&amp;$C$1)</f>
        <v>0</v>
      </c>
      <c r="G78" s="6">
        <f ca="1">COUNTIFS('Data1956-2026UEFAclubs'!F:F,$B78,'Data1956-2026UEFAclubs'!$A:$A,"&gt;="&amp;$B$1,'Data1956-2026UEFAclubs'!$A:$A,"&lt;="&amp;$C$1)</f>
        <v>0</v>
      </c>
      <c r="H78" s="7">
        <f ca="1">COUNTIFS('Data1956-2026UEFAclubs'!G:G,$B78,'Data1956-2026UEFAclubs'!$A:$A,"&gt;="&amp;$B$1,'Data1956-2026UEFAclubs'!$A:$A,"&lt;="&amp;$C$1)</f>
        <v>1</v>
      </c>
      <c r="I78" s="6">
        <f ca="1">COUNTIFS('Data1956-2026UEFAclubs'!H:H,$B78,'Data1956-2026UEFAclubs'!$A:$A,"&gt;="&amp;$B$1,'Data1956-2026UEFAclubs'!$A:$A,"&lt;="&amp;$C$1)</f>
        <v>0</v>
      </c>
      <c r="J78" s="7">
        <f ca="1">COUNTIFS('Data1956-2026UEFAclubs'!I:I,$B78,'Data1956-2026UEFAclubs'!$A:$A,"&gt;="&amp;$B$1,'Data1956-2026UEFAclubs'!$A:$A,"&lt;="&amp;$C$1)</f>
        <v>1</v>
      </c>
      <c r="K78" s="2">
        <f t="shared" ca="1" si="16"/>
        <v>0</v>
      </c>
      <c r="L78" s="3">
        <f t="shared" ca="1" si="17"/>
        <v>2</v>
      </c>
      <c r="M78" s="1">
        <f t="shared" ca="1" si="18"/>
        <v>2</v>
      </c>
      <c r="N78">
        <f t="shared" ca="1" si="19"/>
        <v>2</v>
      </c>
    </row>
    <row r="79" spans="1:14" ht="15.75" x14ac:dyDescent="0.25">
      <c r="A79" s="2">
        <f t="shared" si="15"/>
        <v>77</v>
      </c>
      <c r="B79" s="4" t="s">
        <v>308</v>
      </c>
      <c r="C79" s="4" t="s">
        <v>295</v>
      </c>
      <c r="D79" s="6">
        <f ca="1">COUNTIFS('Data1956-2026UEFAclubs'!B:B,$B79,'Data1956-2026UEFAclubs'!$A:$A,"&gt;="&amp;$B$1,'Data1956-2026UEFAclubs'!$A:$A,"&lt;="&amp;$C$1)</f>
        <v>0</v>
      </c>
      <c r="E79" s="7">
        <f ca="1">COUNTIFS('Data1956-2026UEFAclubs'!C:C,$B79,'Data1956-2026UEFAclubs'!$A:$A,"&gt;="&amp;$B$1,'Data1956-2026UEFAclubs'!$A:$A,"&lt;="&amp;$C$1)</f>
        <v>0</v>
      </c>
      <c r="F79" s="7">
        <f ca="1">COUNTIFS('Data1956-2026UEFAclubs'!D:D,$B79,'Data1956-2026UEFAclubs'!$A:$A,"&gt;="&amp;$B$1,'Data1956-2026UEFAclubs'!$A:$A,"&lt;="&amp;$C$1)+COUNTIFS('Data1956-2026UEFAclubs'!E:E,$B79,'Data1956-2026UEFAclubs'!$A:$A,"&gt;="&amp;$B$1,'Data1956-2026UEFAclubs'!$A:$A,"&lt;="&amp;$C$1)</f>
        <v>1</v>
      </c>
      <c r="G79" s="6">
        <f ca="1">COUNTIFS('Data1956-2026UEFAclubs'!F:F,$B79,'Data1956-2026UEFAclubs'!$A:$A,"&gt;="&amp;$B$1,'Data1956-2026UEFAclubs'!$A:$A,"&lt;="&amp;$C$1)</f>
        <v>0</v>
      </c>
      <c r="H79" s="7">
        <f ca="1">COUNTIFS('Data1956-2026UEFAclubs'!G:G,$B79,'Data1956-2026UEFAclubs'!$A:$A,"&gt;="&amp;$B$1,'Data1956-2026UEFAclubs'!$A:$A,"&lt;="&amp;$C$1)</f>
        <v>0</v>
      </c>
      <c r="I79" s="6">
        <f ca="1">COUNTIFS('Data1956-2026UEFAclubs'!H:H,$B79,'Data1956-2026UEFAclubs'!$A:$A,"&gt;="&amp;$B$1,'Data1956-2026UEFAclubs'!$A:$A,"&lt;="&amp;$C$1)</f>
        <v>0</v>
      </c>
      <c r="J79" s="7">
        <f ca="1">COUNTIFS('Data1956-2026UEFAclubs'!I:I,$B79,'Data1956-2026UEFAclubs'!$A:$A,"&gt;="&amp;$B$1,'Data1956-2026UEFAclubs'!$A:$A,"&lt;="&amp;$C$1)</f>
        <v>1</v>
      </c>
      <c r="K79" s="2">
        <f t="shared" ca="1" si="16"/>
        <v>0</v>
      </c>
      <c r="L79" s="3">
        <f t="shared" ca="1" si="17"/>
        <v>1</v>
      </c>
      <c r="M79" s="1">
        <f t="shared" ca="1" si="18"/>
        <v>1</v>
      </c>
      <c r="N79">
        <f t="shared" ca="1" si="19"/>
        <v>2</v>
      </c>
    </row>
    <row r="80" spans="1:14" ht="15.75" x14ac:dyDescent="0.25">
      <c r="A80" s="2">
        <f t="shared" si="15"/>
        <v>78</v>
      </c>
      <c r="B80" s="4" t="s">
        <v>313</v>
      </c>
      <c r="C80" s="4" t="s">
        <v>288</v>
      </c>
      <c r="D80" s="6">
        <f ca="1">COUNTIFS('Data1956-2026UEFAclubs'!B:B,$B80,'Data1956-2026UEFAclubs'!$A:$A,"&gt;="&amp;$B$1,'Data1956-2026UEFAclubs'!$A:$A,"&lt;="&amp;$C$1)</f>
        <v>0</v>
      </c>
      <c r="E80" s="7">
        <f ca="1">COUNTIFS('Data1956-2026UEFAclubs'!C:C,$B80,'Data1956-2026UEFAclubs'!$A:$A,"&gt;="&amp;$B$1,'Data1956-2026UEFAclubs'!$A:$A,"&lt;="&amp;$C$1)</f>
        <v>0</v>
      </c>
      <c r="F80" s="7">
        <f ca="1">COUNTIFS('Data1956-2026UEFAclubs'!D:D,$B80,'Data1956-2026UEFAclubs'!$A:$A,"&gt;="&amp;$B$1,'Data1956-2026UEFAclubs'!$A:$A,"&lt;="&amp;$C$1)+COUNTIFS('Data1956-2026UEFAclubs'!E:E,$B80,'Data1956-2026UEFAclubs'!$A:$A,"&gt;="&amp;$B$1,'Data1956-2026UEFAclubs'!$A:$A,"&lt;="&amp;$C$1)</f>
        <v>1</v>
      </c>
      <c r="G80" s="6">
        <f ca="1">COUNTIFS('Data1956-2026UEFAclubs'!F:F,$B80,'Data1956-2026UEFAclubs'!$A:$A,"&gt;="&amp;$B$1,'Data1956-2026UEFAclubs'!$A:$A,"&lt;="&amp;$C$1)</f>
        <v>0</v>
      </c>
      <c r="H80" s="7">
        <f ca="1">COUNTIFS('Data1956-2026UEFAclubs'!G:G,$B80,'Data1956-2026UEFAclubs'!$A:$A,"&gt;="&amp;$B$1,'Data1956-2026UEFAclubs'!$A:$A,"&lt;="&amp;$C$1)</f>
        <v>0</v>
      </c>
      <c r="I80" s="6">
        <f ca="1">COUNTIFS('Data1956-2026UEFAclubs'!H:H,$B80,'Data1956-2026UEFAclubs'!$A:$A,"&gt;="&amp;$B$1,'Data1956-2026UEFAclubs'!$A:$A,"&lt;="&amp;$C$1)</f>
        <v>0</v>
      </c>
      <c r="J80" s="7">
        <f ca="1">COUNTIFS('Data1956-2026UEFAclubs'!I:I,$B80,'Data1956-2026UEFAclubs'!$A:$A,"&gt;="&amp;$B$1,'Data1956-2026UEFAclubs'!$A:$A,"&lt;="&amp;$C$1)</f>
        <v>1</v>
      </c>
      <c r="K80" s="2">
        <f t="shared" ca="1" si="16"/>
        <v>0</v>
      </c>
      <c r="L80" s="3">
        <f t="shared" ca="1" si="17"/>
        <v>1</v>
      </c>
      <c r="M80" s="1">
        <f t="shared" ca="1" si="18"/>
        <v>1</v>
      </c>
      <c r="N80">
        <f t="shared" ca="1" si="19"/>
        <v>2</v>
      </c>
    </row>
    <row r="81" spans="1:14" ht="15.75" x14ac:dyDescent="0.25">
      <c r="A81" s="2">
        <f t="shared" si="15"/>
        <v>79</v>
      </c>
      <c r="B81" s="4" t="s">
        <v>206</v>
      </c>
      <c r="C81" s="4" t="s">
        <v>293</v>
      </c>
      <c r="D81" s="6">
        <f ca="1">COUNTIFS('Data1956-2026UEFAclubs'!B:B,$B81,'Data1956-2026UEFAclubs'!$A:$A,"&gt;="&amp;$B$1,'Data1956-2026UEFAclubs'!$A:$A,"&lt;="&amp;$C$1)</f>
        <v>0</v>
      </c>
      <c r="E81" s="7">
        <f ca="1">COUNTIFS('Data1956-2026UEFAclubs'!C:C,$B81,'Data1956-2026UEFAclubs'!$A:$A,"&gt;="&amp;$B$1,'Data1956-2026UEFAclubs'!$A:$A,"&lt;="&amp;$C$1)</f>
        <v>0</v>
      </c>
      <c r="F81" s="7">
        <f ca="1">COUNTIFS('Data1956-2026UEFAclubs'!D:D,$B81,'Data1956-2026UEFAclubs'!$A:$A,"&gt;="&amp;$B$1,'Data1956-2026UEFAclubs'!$A:$A,"&lt;="&amp;$C$1)+COUNTIFS('Data1956-2026UEFAclubs'!E:E,$B81,'Data1956-2026UEFAclubs'!$A:$A,"&gt;="&amp;$B$1,'Data1956-2026UEFAclubs'!$A:$A,"&lt;="&amp;$C$1)</f>
        <v>1</v>
      </c>
      <c r="G81" s="6">
        <f ca="1">COUNTIFS('Data1956-2026UEFAclubs'!F:F,$B81,'Data1956-2026UEFAclubs'!$A:$A,"&gt;="&amp;$B$1,'Data1956-2026UEFAclubs'!$A:$A,"&lt;="&amp;$C$1)</f>
        <v>0</v>
      </c>
      <c r="H81" s="7">
        <f ca="1">COUNTIFS('Data1956-2026UEFAclubs'!G:G,$B81,'Data1956-2026UEFAclubs'!$A:$A,"&gt;="&amp;$B$1,'Data1956-2026UEFAclubs'!$A:$A,"&lt;="&amp;$C$1)</f>
        <v>1</v>
      </c>
      <c r="I81" s="6">
        <f ca="1">COUNTIFS('Data1956-2026UEFAclubs'!H:H,$B81,'Data1956-2026UEFAclubs'!$A:$A,"&gt;="&amp;$B$1,'Data1956-2026UEFAclubs'!$A:$A,"&lt;="&amp;$C$1)</f>
        <v>0</v>
      </c>
      <c r="J81" s="7">
        <f ca="1">COUNTIFS('Data1956-2026UEFAclubs'!I:I,$B81,'Data1956-2026UEFAclubs'!$A:$A,"&gt;="&amp;$B$1,'Data1956-2026UEFAclubs'!$A:$A,"&lt;="&amp;$C$1)</f>
        <v>0</v>
      </c>
      <c r="K81" s="2">
        <f t="shared" ca="1" si="16"/>
        <v>0</v>
      </c>
      <c r="L81" s="3">
        <f t="shared" ca="1" si="17"/>
        <v>1</v>
      </c>
      <c r="M81" s="1">
        <f t="shared" ca="1" si="18"/>
        <v>1</v>
      </c>
      <c r="N81">
        <f t="shared" ca="1" si="19"/>
        <v>2</v>
      </c>
    </row>
    <row r="82" spans="1:14" ht="15.75" x14ac:dyDescent="0.25">
      <c r="A82" s="2">
        <f t="shared" si="15"/>
        <v>80</v>
      </c>
      <c r="B82" s="4" t="s">
        <v>199</v>
      </c>
      <c r="C82" s="4" t="s">
        <v>282</v>
      </c>
      <c r="D82" s="6">
        <f ca="1">COUNTIFS('Data1956-2026UEFAclubs'!B:B,$B82,'Data1956-2026UEFAclubs'!$A:$A,"&gt;="&amp;$B$1,'Data1956-2026UEFAclubs'!$A:$A,"&lt;="&amp;$C$1)</f>
        <v>0</v>
      </c>
      <c r="E82" s="7">
        <f ca="1">COUNTIFS('Data1956-2026UEFAclubs'!C:C,$B82,'Data1956-2026UEFAclubs'!$A:$A,"&gt;="&amp;$B$1,'Data1956-2026UEFAclubs'!$A:$A,"&lt;="&amp;$C$1)</f>
        <v>0</v>
      </c>
      <c r="F82" s="7">
        <f ca="1">COUNTIFS('Data1956-2026UEFAclubs'!D:D,$B82,'Data1956-2026UEFAclubs'!$A:$A,"&gt;="&amp;$B$1,'Data1956-2026UEFAclubs'!$A:$A,"&lt;="&amp;$C$1)+COUNTIFS('Data1956-2026UEFAclubs'!E:E,$B82,'Data1956-2026UEFAclubs'!$A:$A,"&gt;="&amp;$B$1,'Data1956-2026UEFAclubs'!$A:$A,"&lt;="&amp;$C$1)</f>
        <v>1</v>
      </c>
      <c r="G82" s="6">
        <f ca="1">COUNTIFS('Data1956-2026UEFAclubs'!F:F,$B82,'Data1956-2026UEFAclubs'!$A:$A,"&gt;="&amp;$B$1,'Data1956-2026UEFAclubs'!$A:$A,"&lt;="&amp;$C$1)</f>
        <v>0</v>
      </c>
      <c r="H82" s="7">
        <f ca="1">COUNTIFS('Data1956-2026UEFAclubs'!G:G,$B82,'Data1956-2026UEFAclubs'!$A:$A,"&gt;="&amp;$B$1,'Data1956-2026UEFAclubs'!$A:$A,"&lt;="&amp;$C$1)</f>
        <v>1</v>
      </c>
      <c r="I82" s="6">
        <f ca="1">COUNTIFS('Data1956-2026UEFAclubs'!H:H,$B82,'Data1956-2026UEFAclubs'!$A:$A,"&gt;="&amp;$B$1,'Data1956-2026UEFAclubs'!$A:$A,"&lt;="&amp;$C$1)</f>
        <v>0</v>
      </c>
      <c r="J82" s="7">
        <f ca="1">COUNTIFS('Data1956-2026UEFAclubs'!I:I,$B82,'Data1956-2026UEFAclubs'!$A:$A,"&gt;="&amp;$B$1,'Data1956-2026UEFAclubs'!$A:$A,"&lt;="&amp;$C$1)</f>
        <v>0</v>
      </c>
      <c r="K82" s="2">
        <f t="shared" ca="1" si="16"/>
        <v>0</v>
      </c>
      <c r="L82" s="3">
        <f t="shared" ca="1" si="17"/>
        <v>1</v>
      </c>
      <c r="M82" s="1">
        <f t="shared" ca="1" si="18"/>
        <v>1</v>
      </c>
      <c r="N82">
        <f t="shared" ca="1" si="19"/>
        <v>2</v>
      </c>
    </row>
    <row r="83" spans="1:14" ht="15.75" x14ac:dyDescent="0.25">
      <c r="A83" s="2">
        <f t="shared" si="15"/>
        <v>81</v>
      </c>
      <c r="B83" s="4" t="s">
        <v>255</v>
      </c>
      <c r="C83" s="4" t="s">
        <v>261</v>
      </c>
      <c r="D83" s="6">
        <f ca="1">COUNTIFS('Data1956-2026UEFAclubs'!B:B,$B83,'Data1956-2026UEFAclubs'!$A:$A,"&gt;="&amp;$B$1,'Data1956-2026UEFAclubs'!$A:$A,"&lt;="&amp;$C$1)</f>
        <v>0</v>
      </c>
      <c r="E83" s="7">
        <f ca="1">COUNTIFS('Data1956-2026UEFAclubs'!C:C,$B83,'Data1956-2026UEFAclubs'!$A:$A,"&gt;="&amp;$B$1,'Data1956-2026UEFAclubs'!$A:$A,"&lt;="&amp;$C$1)</f>
        <v>0</v>
      </c>
      <c r="F83" s="7">
        <f ca="1">COUNTIFS('Data1956-2026UEFAclubs'!D:D,$B83,'Data1956-2026UEFAclubs'!$A:$A,"&gt;="&amp;$B$1,'Data1956-2026UEFAclubs'!$A:$A,"&lt;="&amp;$C$1)+COUNTIFS('Data1956-2026UEFAclubs'!E:E,$B83,'Data1956-2026UEFAclubs'!$A:$A,"&gt;="&amp;$B$1,'Data1956-2026UEFAclubs'!$A:$A,"&lt;="&amp;$C$1)</f>
        <v>1</v>
      </c>
      <c r="G83" s="6">
        <f ca="1">COUNTIFS('Data1956-2026UEFAclubs'!F:F,$B83,'Data1956-2026UEFAclubs'!$A:$A,"&gt;="&amp;$B$1,'Data1956-2026UEFAclubs'!$A:$A,"&lt;="&amp;$C$1)</f>
        <v>0</v>
      </c>
      <c r="H83" s="7">
        <f ca="1">COUNTIFS('Data1956-2026UEFAclubs'!G:G,$B83,'Data1956-2026UEFAclubs'!$A:$A,"&gt;="&amp;$B$1,'Data1956-2026UEFAclubs'!$A:$A,"&lt;="&amp;$C$1)</f>
        <v>1</v>
      </c>
      <c r="I83" s="6">
        <f ca="1">COUNTIFS('Data1956-2026UEFAclubs'!H:H,$B83,'Data1956-2026UEFAclubs'!$A:$A,"&gt;="&amp;$B$1,'Data1956-2026UEFAclubs'!$A:$A,"&lt;="&amp;$C$1)</f>
        <v>0</v>
      </c>
      <c r="J83" s="7">
        <f ca="1">COUNTIFS('Data1956-2026UEFAclubs'!I:I,$B83,'Data1956-2026UEFAclubs'!$A:$A,"&gt;="&amp;$B$1,'Data1956-2026UEFAclubs'!$A:$A,"&lt;="&amp;$C$1)</f>
        <v>0</v>
      </c>
      <c r="K83" s="2">
        <f t="shared" ca="1" si="16"/>
        <v>0</v>
      </c>
      <c r="L83" s="3">
        <f t="shared" ca="1" si="17"/>
        <v>1</v>
      </c>
      <c r="M83" s="1">
        <f t="shared" ca="1" si="18"/>
        <v>1</v>
      </c>
      <c r="N83">
        <f t="shared" ca="1" si="19"/>
        <v>2</v>
      </c>
    </row>
    <row r="84" spans="1:14" ht="15.75" x14ac:dyDescent="0.25">
      <c r="A84" s="2">
        <f t="shared" si="15"/>
        <v>82</v>
      </c>
      <c r="B84" s="4" t="s">
        <v>219</v>
      </c>
      <c r="C84" s="4" t="s">
        <v>294</v>
      </c>
      <c r="D84" s="6">
        <f ca="1">COUNTIFS('Data1956-2026UEFAclubs'!B:B,$B84,'Data1956-2026UEFAclubs'!$A:$A,"&gt;="&amp;$B$1,'Data1956-2026UEFAclubs'!$A:$A,"&lt;="&amp;$C$1)</f>
        <v>0</v>
      </c>
      <c r="E84" s="7">
        <f ca="1">COUNTIFS('Data1956-2026UEFAclubs'!C:C,$B84,'Data1956-2026UEFAclubs'!$A:$A,"&gt;="&amp;$B$1,'Data1956-2026UEFAclubs'!$A:$A,"&lt;="&amp;$C$1)</f>
        <v>0</v>
      </c>
      <c r="F84" s="7">
        <f ca="1">COUNTIFS('Data1956-2026UEFAclubs'!D:D,$B84,'Data1956-2026UEFAclubs'!$A:$A,"&gt;="&amp;$B$1,'Data1956-2026UEFAclubs'!$A:$A,"&lt;="&amp;$C$1)+COUNTIFS('Data1956-2026UEFAclubs'!E:E,$B84,'Data1956-2026UEFAclubs'!$A:$A,"&gt;="&amp;$B$1,'Data1956-2026UEFAclubs'!$A:$A,"&lt;="&amp;$C$1)</f>
        <v>1</v>
      </c>
      <c r="G84" s="6">
        <f ca="1">COUNTIFS('Data1956-2026UEFAclubs'!F:F,$B84,'Data1956-2026UEFAclubs'!$A:$A,"&gt;="&amp;$B$1,'Data1956-2026UEFAclubs'!$A:$A,"&lt;="&amp;$C$1)</f>
        <v>0</v>
      </c>
      <c r="H84" s="7">
        <f ca="1">COUNTIFS('Data1956-2026UEFAclubs'!G:G,$B84,'Data1956-2026UEFAclubs'!$A:$A,"&gt;="&amp;$B$1,'Data1956-2026UEFAclubs'!$A:$A,"&lt;="&amp;$C$1)</f>
        <v>1</v>
      </c>
      <c r="I84" s="6">
        <f ca="1">COUNTIFS('Data1956-2026UEFAclubs'!H:H,$B84,'Data1956-2026UEFAclubs'!$A:$A,"&gt;="&amp;$B$1,'Data1956-2026UEFAclubs'!$A:$A,"&lt;="&amp;$C$1)</f>
        <v>0</v>
      </c>
      <c r="J84" s="7">
        <f ca="1">COUNTIFS('Data1956-2026UEFAclubs'!I:I,$B84,'Data1956-2026UEFAclubs'!$A:$A,"&gt;="&amp;$B$1,'Data1956-2026UEFAclubs'!$A:$A,"&lt;="&amp;$C$1)</f>
        <v>0</v>
      </c>
      <c r="K84" s="2">
        <f t="shared" ca="1" si="16"/>
        <v>0</v>
      </c>
      <c r="L84" s="3">
        <f t="shared" ca="1" si="17"/>
        <v>1</v>
      </c>
      <c r="M84" s="1">
        <f t="shared" ca="1" si="18"/>
        <v>1</v>
      </c>
      <c r="N84">
        <f t="shared" ca="1" si="19"/>
        <v>2</v>
      </c>
    </row>
    <row r="85" spans="1:14" ht="15.75" x14ac:dyDescent="0.25">
      <c r="A85" s="2">
        <f t="shared" si="15"/>
        <v>83</v>
      </c>
      <c r="B85" s="4" t="s">
        <v>334</v>
      </c>
      <c r="C85" s="4" t="s">
        <v>297</v>
      </c>
      <c r="D85" s="6">
        <f ca="1">COUNTIFS('Data1956-2026UEFAclubs'!B:B,$B85,'Data1956-2026UEFAclubs'!$A:$A,"&gt;="&amp;$B$1,'Data1956-2026UEFAclubs'!$A:$A,"&lt;="&amp;$C$1)</f>
        <v>0</v>
      </c>
      <c r="E85" s="7">
        <f ca="1">COUNTIFS('Data1956-2026UEFAclubs'!C:C,$B85,'Data1956-2026UEFAclubs'!$A:$A,"&gt;="&amp;$B$1,'Data1956-2026UEFAclubs'!$A:$A,"&lt;="&amp;$C$1)</f>
        <v>1</v>
      </c>
      <c r="F85" s="7">
        <f ca="1">COUNTIFS('Data1956-2026UEFAclubs'!D:D,$B85,'Data1956-2026UEFAclubs'!$A:$A,"&gt;="&amp;$B$1,'Data1956-2026UEFAclubs'!$A:$A,"&lt;="&amp;$C$1)+COUNTIFS('Data1956-2026UEFAclubs'!E:E,$B85,'Data1956-2026UEFAclubs'!$A:$A,"&gt;="&amp;$B$1,'Data1956-2026UEFAclubs'!$A:$A,"&lt;="&amp;$C$1)</f>
        <v>0</v>
      </c>
      <c r="G85" s="6">
        <f ca="1">COUNTIFS('Data1956-2026UEFAclubs'!F:F,$B85,'Data1956-2026UEFAclubs'!$A:$A,"&gt;="&amp;$B$1,'Data1956-2026UEFAclubs'!$A:$A,"&lt;="&amp;$C$1)</f>
        <v>0</v>
      </c>
      <c r="H85" s="7">
        <f ca="1">COUNTIFS('Data1956-2026UEFAclubs'!G:G,$B85,'Data1956-2026UEFAclubs'!$A:$A,"&gt;="&amp;$B$1,'Data1956-2026UEFAclubs'!$A:$A,"&lt;="&amp;$C$1)</f>
        <v>0</v>
      </c>
      <c r="I85" s="6">
        <f ca="1">COUNTIFS('Data1956-2026UEFAclubs'!H:H,$B85,'Data1956-2026UEFAclubs'!$A:$A,"&gt;="&amp;$B$1,'Data1956-2026UEFAclubs'!$A:$A,"&lt;="&amp;$C$1)</f>
        <v>0</v>
      </c>
      <c r="J85" s="7">
        <f ca="1">COUNTIFS('Data1956-2026UEFAclubs'!I:I,$B85,'Data1956-2026UEFAclubs'!$A:$A,"&gt;="&amp;$B$1,'Data1956-2026UEFAclubs'!$A:$A,"&lt;="&amp;$C$1)</f>
        <v>0</v>
      </c>
      <c r="K85" s="2">
        <f t="shared" ca="1" si="16"/>
        <v>0</v>
      </c>
      <c r="L85" s="3">
        <f t="shared" ca="1" si="17"/>
        <v>1</v>
      </c>
      <c r="M85" s="1">
        <f t="shared" ca="1" si="18"/>
        <v>1</v>
      </c>
      <c r="N85">
        <f t="shared" ca="1" si="19"/>
        <v>2</v>
      </c>
    </row>
    <row r="86" spans="1:14" ht="15.75" x14ac:dyDescent="0.25">
      <c r="A86" s="2">
        <f t="shared" si="15"/>
        <v>84</v>
      </c>
      <c r="B86" s="4" t="s">
        <v>122</v>
      </c>
      <c r="C86" s="4" t="s">
        <v>287</v>
      </c>
      <c r="D86" s="6">
        <f ca="1">COUNTIFS('Data1956-2026UEFAclubs'!B:B,$B86,'Data1956-2026UEFAclubs'!$A:$A,"&gt;="&amp;$B$1,'Data1956-2026UEFAclubs'!$A:$A,"&lt;="&amp;$C$1)</f>
        <v>0</v>
      </c>
      <c r="E86" s="7">
        <f ca="1">COUNTIFS('Data1956-2026UEFAclubs'!C:C,$B86,'Data1956-2026UEFAclubs'!$A:$A,"&gt;="&amp;$B$1,'Data1956-2026UEFAclubs'!$A:$A,"&lt;="&amp;$C$1)</f>
        <v>1</v>
      </c>
      <c r="F86" s="7">
        <f ca="1">COUNTIFS('Data1956-2026UEFAclubs'!D:D,$B86,'Data1956-2026UEFAclubs'!$A:$A,"&gt;="&amp;$B$1,'Data1956-2026UEFAclubs'!$A:$A,"&lt;="&amp;$C$1)+COUNTIFS('Data1956-2026UEFAclubs'!E:E,$B86,'Data1956-2026UEFAclubs'!$A:$A,"&gt;="&amp;$B$1,'Data1956-2026UEFAclubs'!$A:$A,"&lt;="&amp;$C$1)</f>
        <v>0</v>
      </c>
      <c r="G86" s="6">
        <f ca="1">COUNTIFS('Data1956-2026UEFAclubs'!F:F,$B86,'Data1956-2026UEFAclubs'!$A:$A,"&gt;="&amp;$B$1,'Data1956-2026UEFAclubs'!$A:$A,"&lt;="&amp;$C$1)</f>
        <v>0</v>
      </c>
      <c r="H86" s="7">
        <f ca="1">COUNTIFS('Data1956-2026UEFAclubs'!G:G,$B86,'Data1956-2026UEFAclubs'!$A:$A,"&gt;="&amp;$B$1,'Data1956-2026UEFAclubs'!$A:$A,"&lt;="&amp;$C$1)</f>
        <v>0</v>
      </c>
      <c r="I86" s="6">
        <f ca="1">COUNTIFS('Data1956-2026UEFAclubs'!H:H,$B86,'Data1956-2026UEFAclubs'!$A:$A,"&gt;="&amp;$B$1,'Data1956-2026UEFAclubs'!$A:$A,"&lt;="&amp;$C$1)</f>
        <v>0</v>
      </c>
      <c r="J86" s="7">
        <f ca="1">COUNTIFS('Data1956-2026UEFAclubs'!I:I,$B86,'Data1956-2026UEFAclubs'!$A:$A,"&gt;="&amp;$B$1,'Data1956-2026UEFAclubs'!$A:$A,"&lt;="&amp;$C$1)</f>
        <v>0</v>
      </c>
      <c r="K86" s="2">
        <f t="shared" ca="1" si="16"/>
        <v>0</v>
      </c>
      <c r="L86" s="3">
        <f t="shared" ca="1" si="17"/>
        <v>1</v>
      </c>
      <c r="M86" s="1">
        <f t="shared" ca="1" si="18"/>
        <v>1</v>
      </c>
      <c r="N86">
        <f t="shared" ca="1" si="19"/>
        <v>2</v>
      </c>
    </row>
    <row r="87" spans="1:14" ht="15.75" x14ac:dyDescent="0.25">
      <c r="A87" s="2">
        <f t="shared" si="15"/>
        <v>85</v>
      </c>
      <c r="B87" s="4" t="s">
        <v>453</v>
      </c>
      <c r="C87" s="4" t="s">
        <v>406</v>
      </c>
      <c r="D87" s="6">
        <f ca="1">COUNTIFS('Data1956-2026UEFAclubs'!B:B,$B87,'Data1956-2026UEFAclubs'!$A:$A,"&gt;="&amp;$B$1,'Data1956-2026UEFAclubs'!$A:$A,"&lt;="&amp;$C$1)</f>
        <v>0</v>
      </c>
      <c r="E87" s="7">
        <f ca="1">COUNTIFS('Data1956-2026UEFAclubs'!C:C,$B87,'Data1956-2026UEFAclubs'!$A:$A,"&gt;="&amp;$B$1,'Data1956-2026UEFAclubs'!$A:$A,"&lt;="&amp;$C$1)</f>
        <v>0</v>
      </c>
      <c r="F87" s="7">
        <f ca="1">COUNTIFS('Data1956-2026UEFAclubs'!D:D,$B87,'Data1956-2026UEFAclubs'!$A:$A,"&gt;="&amp;$B$1,'Data1956-2026UEFAclubs'!$A:$A,"&lt;="&amp;$C$1)+COUNTIFS('Data1956-2026UEFAclubs'!E:E,$B87,'Data1956-2026UEFAclubs'!$A:$A,"&gt;="&amp;$B$1,'Data1956-2026UEFAclubs'!$A:$A,"&lt;="&amp;$C$1)</f>
        <v>2</v>
      </c>
      <c r="G87" s="6">
        <f ca="1">COUNTIFS('Data1956-2026UEFAclubs'!F:F,$B87,'Data1956-2026UEFAclubs'!$A:$A,"&gt;="&amp;$B$1,'Data1956-2026UEFAclubs'!$A:$A,"&lt;="&amp;$C$1)</f>
        <v>0</v>
      </c>
      <c r="H87" s="7">
        <f ca="1">COUNTIFS('Data1956-2026UEFAclubs'!G:G,$B87,'Data1956-2026UEFAclubs'!$A:$A,"&gt;="&amp;$B$1,'Data1956-2026UEFAclubs'!$A:$A,"&lt;="&amp;$C$1)</f>
        <v>0</v>
      </c>
      <c r="I87" s="6">
        <f ca="1">COUNTIFS('Data1956-2026UEFAclubs'!H:H,$B87,'Data1956-2026UEFAclubs'!$A:$A,"&gt;="&amp;$B$1,'Data1956-2026UEFAclubs'!$A:$A,"&lt;="&amp;$C$1)</f>
        <v>0</v>
      </c>
      <c r="J87" s="7">
        <f ca="1">COUNTIFS('Data1956-2026UEFAclubs'!I:I,$B87,'Data1956-2026UEFAclubs'!$A:$A,"&gt;="&amp;$B$1,'Data1956-2026UEFAclubs'!$A:$A,"&lt;="&amp;$C$1)</f>
        <v>0</v>
      </c>
      <c r="K87" s="2">
        <f t="shared" ca="1" si="16"/>
        <v>0</v>
      </c>
      <c r="L87" s="3">
        <f t="shared" ca="1" si="17"/>
        <v>0</v>
      </c>
      <c r="M87" s="1">
        <f t="shared" ca="1" si="18"/>
        <v>0</v>
      </c>
      <c r="N87">
        <f t="shared" ca="1" si="19"/>
        <v>2</v>
      </c>
    </row>
    <row r="88" spans="1:14" ht="15.75" x14ac:dyDescent="0.25">
      <c r="A88" s="2">
        <f t="shared" si="15"/>
        <v>86</v>
      </c>
      <c r="B88" s="4" t="s">
        <v>443</v>
      </c>
      <c r="C88" s="4" t="s">
        <v>293</v>
      </c>
      <c r="D88" s="6">
        <f ca="1">COUNTIFS('Data1956-2026UEFAclubs'!B:B,$B88,'Data1956-2026UEFAclubs'!$A:$A,"&gt;="&amp;$B$1,'Data1956-2026UEFAclubs'!$A:$A,"&lt;="&amp;$C$1)</f>
        <v>0</v>
      </c>
      <c r="E88" s="7">
        <f ca="1">COUNTIFS('Data1956-2026UEFAclubs'!C:C,$B88,'Data1956-2026UEFAclubs'!$A:$A,"&gt;="&amp;$B$1,'Data1956-2026UEFAclubs'!$A:$A,"&lt;="&amp;$C$1)</f>
        <v>0</v>
      </c>
      <c r="F88" s="7">
        <f ca="1">COUNTIFS('Data1956-2026UEFAclubs'!D:D,$B88,'Data1956-2026UEFAclubs'!$A:$A,"&gt;="&amp;$B$1,'Data1956-2026UEFAclubs'!$A:$A,"&lt;="&amp;$C$1)+COUNTIFS('Data1956-2026UEFAclubs'!E:E,$B88,'Data1956-2026UEFAclubs'!$A:$A,"&gt;="&amp;$B$1,'Data1956-2026UEFAclubs'!$A:$A,"&lt;="&amp;$C$1)</f>
        <v>2</v>
      </c>
      <c r="G88" s="6">
        <f ca="1">COUNTIFS('Data1956-2026UEFAclubs'!F:F,$B88,'Data1956-2026UEFAclubs'!$A:$A,"&gt;="&amp;$B$1,'Data1956-2026UEFAclubs'!$A:$A,"&lt;="&amp;$C$1)</f>
        <v>0</v>
      </c>
      <c r="H88" s="7">
        <f ca="1">COUNTIFS('Data1956-2026UEFAclubs'!G:G,$B88,'Data1956-2026UEFAclubs'!$A:$A,"&gt;="&amp;$B$1,'Data1956-2026UEFAclubs'!$A:$A,"&lt;="&amp;$C$1)</f>
        <v>0</v>
      </c>
      <c r="I88" s="6">
        <f ca="1">COUNTIFS('Data1956-2026UEFAclubs'!H:H,$B88,'Data1956-2026UEFAclubs'!$A:$A,"&gt;="&amp;$B$1,'Data1956-2026UEFAclubs'!$A:$A,"&lt;="&amp;$C$1)</f>
        <v>0</v>
      </c>
      <c r="J88" s="7">
        <f ca="1">COUNTIFS('Data1956-2026UEFAclubs'!I:I,$B88,'Data1956-2026UEFAclubs'!$A:$A,"&gt;="&amp;$B$1,'Data1956-2026UEFAclubs'!$A:$A,"&lt;="&amp;$C$1)</f>
        <v>0</v>
      </c>
      <c r="K88" s="2">
        <f t="shared" ca="1" si="16"/>
        <v>0</v>
      </c>
      <c r="L88" s="3">
        <f t="shared" ca="1" si="17"/>
        <v>0</v>
      </c>
      <c r="M88" s="1">
        <f t="shared" ca="1" si="18"/>
        <v>0</v>
      </c>
      <c r="N88">
        <f t="shared" ca="1" si="19"/>
        <v>2</v>
      </c>
    </row>
    <row r="89" spans="1:14" ht="15.75" x14ac:dyDescent="0.25">
      <c r="A89" s="2">
        <f t="shared" si="15"/>
        <v>87</v>
      </c>
      <c r="B89" s="4" t="s">
        <v>454</v>
      </c>
      <c r="C89" s="4" t="s">
        <v>455</v>
      </c>
      <c r="D89" s="6">
        <f ca="1">COUNTIFS('Data1956-2026UEFAclubs'!B:B,$B89,'Data1956-2026UEFAclubs'!$A:$A,"&gt;="&amp;$B$1,'Data1956-2026UEFAclubs'!$A:$A,"&lt;="&amp;$C$1)</f>
        <v>0</v>
      </c>
      <c r="E89" s="7">
        <f ca="1">COUNTIFS('Data1956-2026UEFAclubs'!C:C,$B89,'Data1956-2026UEFAclubs'!$A:$A,"&gt;="&amp;$B$1,'Data1956-2026UEFAclubs'!$A:$A,"&lt;="&amp;$C$1)</f>
        <v>0</v>
      </c>
      <c r="F89" s="7">
        <f ca="1">COUNTIFS('Data1956-2026UEFAclubs'!D:D,$B89,'Data1956-2026UEFAclubs'!$A:$A,"&gt;="&amp;$B$1,'Data1956-2026UEFAclubs'!$A:$A,"&lt;="&amp;$C$1)+COUNTIFS('Data1956-2026UEFAclubs'!E:E,$B89,'Data1956-2026UEFAclubs'!$A:$A,"&gt;="&amp;$B$1,'Data1956-2026UEFAclubs'!$A:$A,"&lt;="&amp;$C$1)</f>
        <v>2</v>
      </c>
      <c r="G89" s="6">
        <f ca="1">COUNTIFS('Data1956-2026UEFAclubs'!F:F,$B89,'Data1956-2026UEFAclubs'!$A:$A,"&gt;="&amp;$B$1,'Data1956-2026UEFAclubs'!$A:$A,"&lt;="&amp;$C$1)</f>
        <v>0</v>
      </c>
      <c r="H89" s="7">
        <f ca="1">COUNTIFS('Data1956-2026UEFAclubs'!G:G,$B89,'Data1956-2026UEFAclubs'!$A:$A,"&gt;="&amp;$B$1,'Data1956-2026UEFAclubs'!$A:$A,"&lt;="&amp;$C$1)</f>
        <v>0</v>
      </c>
      <c r="I89" s="6">
        <f ca="1">COUNTIFS('Data1956-2026UEFAclubs'!H:H,$B89,'Data1956-2026UEFAclubs'!$A:$A,"&gt;="&amp;$B$1,'Data1956-2026UEFAclubs'!$A:$A,"&lt;="&amp;$C$1)</f>
        <v>0</v>
      </c>
      <c r="J89" s="7">
        <f ca="1">COUNTIFS('Data1956-2026UEFAclubs'!I:I,$B89,'Data1956-2026UEFAclubs'!$A:$A,"&gt;="&amp;$B$1,'Data1956-2026UEFAclubs'!$A:$A,"&lt;="&amp;$C$1)</f>
        <v>0</v>
      </c>
      <c r="K89" s="2">
        <f t="shared" ca="1" si="16"/>
        <v>0</v>
      </c>
      <c r="L89" s="3">
        <f t="shared" ca="1" si="17"/>
        <v>0</v>
      </c>
      <c r="M89" s="1">
        <f t="shared" ca="1" si="18"/>
        <v>0</v>
      </c>
      <c r="N89">
        <f t="shared" ca="1" si="19"/>
        <v>2</v>
      </c>
    </row>
    <row r="90" spans="1:14" ht="15.75" x14ac:dyDescent="0.25">
      <c r="A90" s="2">
        <f t="shared" si="15"/>
        <v>88</v>
      </c>
      <c r="B90" s="4" t="s">
        <v>204</v>
      </c>
      <c r="C90" s="4" t="s">
        <v>295</v>
      </c>
      <c r="D90" s="6">
        <f ca="1">COUNTIFS('Data1956-2026UEFAclubs'!B:B,$B90,'Data1956-2026UEFAclubs'!$A:$A,"&gt;="&amp;$B$1,'Data1956-2026UEFAclubs'!$A:$A,"&lt;="&amp;$C$1)</f>
        <v>0</v>
      </c>
      <c r="E90" s="7">
        <f ca="1">COUNTIFS('Data1956-2026UEFAclubs'!C:C,$B90,'Data1956-2026UEFAclubs'!$A:$A,"&gt;="&amp;$B$1,'Data1956-2026UEFAclubs'!$A:$A,"&lt;="&amp;$C$1)</f>
        <v>0</v>
      </c>
      <c r="F90" s="7">
        <f ca="1">COUNTIFS('Data1956-2026UEFAclubs'!D:D,$B90,'Data1956-2026UEFAclubs'!$A:$A,"&gt;="&amp;$B$1,'Data1956-2026UEFAclubs'!$A:$A,"&lt;="&amp;$C$1)+COUNTIFS('Data1956-2026UEFAclubs'!E:E,$B90,'Data1956-2026UEFAclubs'!$A:$A,"&gt;="&amp;$B$1,'Data1956-2026UEFAclubs'!$A:$A,"&lt;="&amp;$C$1)</f>
        <v>0</v>
      </c>
      <c r="G90" s="6">
        <f ca="1">COUNTIFS('Data1956-2026UEFAclubs'!F:F,$B90,'Data1956-2026UEFAclubs'!$A:$A,"&gt;="&amp;$B$1,'Data1956-2026UEFAclubs'!$A:$A,"&lt;="&amp;$C$1)</f>
        <v>0</v>
      </c>
      <c r="H90" s="7">
        <f ca="1">COUNTIFS('Data1956-2026UEFAclubs'!G:G,$B90,'Data1956-2026UEFAclubs'!$A:$A,"&gt;="&amp;$B$1,'Data1956-2026UEFAclubs'!$A:$A,"&lt;="&amp;$C$1)</f>
        <v>1</v>
      </c>
      <c r="I90" s="6">
        <f ca="1">COUNTIFS('Data1956-2026UEFAclubs'!H:H,$B90,'Data1956-2026UEFAclubs'!$A:$A,"&gt;="&amp;$B$1,'Data1956-2026UEFAclubs'!$A:$A,"&lt;="&amp;$C$1)</f>
        <v>0</v>
      </c>
      <c r="J90" s="7">
        <f ca="1">COUNTIFS('Data1956-2026UEFAclubs'!I:I,$B90,'Data1956-2026UEFAclubs'!$A:$A,"&gt;="&amp;$B$1,'Data1956-2026UEFAclubs'!$A:$A,"&lt;="&amp;$C$1)</f>
        <v>0</v>
      </c>
      <c r="K90" s="2">
        <f t="shared" ca="1" si="16"/>
        <v>0</v>
      </c>
      <c r="L90" s="3">
        <f t="shared" ca="1" si="17"/>
        <v>1</v>
      </c>
      <c r="M90" s="1">
        <f t="shared" ca="1" si="18"/>
        <v>1</v>
      </c>
      <c r="N90">
        <f t="shared" ca="1" si="19"/>
        <v>1</v>
      </c>
    </row>
    <row r="91" spans="1:14" ht="15.75" x14ac:dyDescent="0.25">
      <c r="A91" s="2">
        <f t="shared" si="15"/>
        <v>89</v>
      </c>
      <c r="B91" s="4" t="s">
        <v>318</v>
      </c>
      <c r="C91" s="4" t="s">
        <v>288</v>
      </c>
      <c r="D91" s="6">
        <f ca="1">COUNTIFS('Data1956-2026UEFAclubs'!B:B,$B91,'Data1956-2026UEFAclubs'!$A:$A,"&gt;="&amp;$B$1,'Data1956-2026UEFAclubs'!$A:$A,"&lt;="&amp;$C$1)</f>
        <v>0</v>
      </c>
      <c r="E91" s="7">
        <f ca="1">COUNTIFS('Data1956-2026UEFAclubs'!C:C,$B91,'Data1956-2026UEFAclubs'!$A:$A,"&gt;="&amp;$B$1,'Data1956-2026UEFAclubs'!$A:$A,"&lt;="&amp;$C$1)</f>
        <v>0</v>
      </c>
      <c r="F91" s="7">
        <f ca="1">COUNTIFS('Data1956-2026UEFAclubs'!D:D,$B91,'Data1956-2026UEFAclubs'!$A:$A,"&gt;="&amp;$B$1,'Data1956-2026UEFAclubs'!$A:$A,"&lt;="&amp;$C$1)+COUNTIFS('Data1956-2026UEFAclubs'!E:E,$B91,'Data1956-2026UEFAclubs'!$A:$A,"&gt;="&amp;$B$1,'Data1956-2026UEFAclubs'!$A:$A,"&lt;="&amp;$C$1)</f>
        <v>0</v>
      </c>
      <c r="G91" s="6">
        <f ca="1">COUNTIFS('Data1956-2026UEFAclubs'!F:F,$B91,'Data1956-2026UEFAclubs'!$A:$A,"&gt;="&amp;$B$1,'Data1956-2026UEFAclubs'!$A:$A,"&lt;="&amp;$C$1)</f>
        <v>0</v>
      </c>
      <c r="H91" s="7">
        <f ca="1">COUNTIFS('Data1956-2026UEFAclubs'!G:G,$B91,'Data1956-2026UEFAclubs'!$A:$A,"&gt;="&amp;$B$1,'Data1956-2026UEFAclubs'!$A:$A,"&lt;="&amp;$C$1)</f>
        <v>0</v>
      </c>
      <c r="I91" s="6">
        <f ca="1">COUNTIFS('Data1956-2026UEFAclubs'!H:H,$B91,'Data1956-2026UEFAclubs'!$A:$A,"&gt;="&amp;$B$1,'Data1956-2026UEFAclubs'!$A:$A,"&lt;="&amp;$C$1)</f>
        <v>0</v>
      </c>
      <c r="J91" s="7">
        <f ca="1">COUNTIFS('Data1956-2026UEFAclubs'!I:I,$B91,'Data1956-2026UEFAclubs'!$A:$A,"&gt;="&amp;$B$1,'Data1956-2026UEFAclubs'!$A:$A,"&lt;="&amp;$C$1)</f>
        <v>1</v>
      </c>
      <c r="K91" s="2">
        <f t="shared" ca="1" si="16"/>
        <v>0</v>
      </c>
      <c r="L91" s="3">
        <f t="shared" ca="1" si="17"/>
        <v>1</v>
      </c>
      <c r="M91" s="1">
        <f t="shared" ca="1" si="18"/>
        <v>1</v>
      </c>
      <c r="N91">
        <f t="shared" ca="1" si="19"/>
        <v>1</v>
      </c>
    </row>
    <row r="92" spans="1:14" ht="15.75" x14ac:dyDescent="0.25">
      <c r="A92" s="2">
        <f t="shared" si="15"/>
        <v>90</v>
      </c>
      <c r="B92" s="4" t="s">
        <v>29</v>
      </c>
      <c r="C92" s="4" t="s">
        <v>285</v>
      </c>
      <c r="D92" s="6">
        <f ca="1">COUNTIFS('Data1956-2026UEFAclubs'!B:B,$B92,'Data1956-2026UEFAclubs'!$A:$A,"&gt;="&amp;$B$1,'Data1956-2026UEFAclubs'!$A:$A,"&lt;="&amp;$C$1)</f>
        <v>0</v>
      </c>
      <c r="E92" s="7">
        <f ca="1">COUNTIFS('Data1956-2026UEFAclubs'!C:C,$B92,'Data1956-2026UEFAclubs'!$A:$A,"&gt;="&amp;$B$1,'Data1956-2026UEFAclubs'!$A:$A,"&lt;="&amp;$C$1)</f>
        <v>0</v>
      </c>
      <c r="F92" s="7">
        <f ca="1">COUNTIFS('Data1956-2026UEFAclubs'!D:D,$B92,'Data1956-2026UEFAclubs'!$A:$A,"&gt;="&amp;$B$1,'Data1956-2026UEFAclubs'!$A:$A,"&lt;="&amp;$C$1)+COUNTIFS('Data1956-2026UEFAclubs'!E:E,$B92,'Data1956-2026UEFAclubs'!$A:$A,"&gt;="&amp;$B$1,'Data1956-2026UEFAclubs'!$A:$A,"&lt;="&amp;$C$1)</f>
        <v>0</v>
      </c>
      <c r="G92" s="6">
        <f ca="1">COUNTIFS('Data1956-2026UEFAclubs'!F:F,$B92,'Data1956-2026UEFAclubs'!$A:$A,"&gt;="&amp;$B$1,'Data1956-2026UEFAclubs'!$A:$A,"&lt;="&amp;$C$1)</f>
        <v>0</v>
      </c>
      <c r="H92" s="7">
        <f ca="1">COUNTIFS('Data1956-2026UEFAclubs'!G:G,$B92,'Data1956-2026UEFAclubs'!$A:$A,"&gt;="&amp;$B$1,'Data1956-2026UEFAclubs'!$A:$A,"&lt;="&amp;$C$1)</f>
        <v>1</v>
      </c>
      <c r="I92" s="6">
        <f ca="1">COUNTIFS('Data1956-2026UEFAclubs'!H:H,$B92,'Data1956-2026UEFAclubs'!$A:$A,"&gt;="&amp;$B$1,'Data1956-2026UEFAclubs'!$A:$A,"&lt;="&amp;$C$1)</f>
        <v>0</v>
      </c>
      <c r="J92" s="7">
        <f ca="1">COUNTIFS('Data1956-2026UEFAclubs'!I:I,$B92,'Data1956-2026UEFAclubs'!$A:$A,"&gt;="&amp;$B$1,'Data1956-2026UEFAclubs'!$A:$A,"&lt;="&amp;$C$1)</f>
        <v>0</v>
      </c>
      <c r="K92" s="2">
        <f t="shared" ca="1" si="16"/>
        <v>0</v>
      </c>
      <c r="L92" s="3">
        <f t="shared" ca="1" si="17"/>
        <v>1</v>
      </c>
      <c r="M92" s="1">
        <f t="shared" ca="1" si="18"/>
        <v>1</v>
      </c>
      <c r="N92">
        <f t="shared" ca="1" si="19"/>
        <v>1</v>
      </c>
    </row>
    <row r="93" spans="1:14" ht="15.75" x14ac:dyDescent="0.25">
      <c r="A93" s="2">
        <f t="shared" si="15"/>
        <v>91</v>
      </c>
      <c r="B93" s="4" t="s">
        <v>251</v>
      </c>
      <c r="C93" s="4" t="s">
        <v>285</v>
      </c>
      <c r="D93" s="6">
        <f ca="1">COUNTIFS('Data1956-2026UEFAclubs'!B:B,$B93,'Data1956-2026UEFAclubs'!$A:$A,"&gt;="&amp;$B$1,'Data1956-2026UEFAclubs'!$A:$A,"&lt;="&amp;$C$1)</f>
        <v>0</v>
      </c>
      <c r="E93" s="7">
        <f ca="1">COUNTIFS('Data1956-2026UEFAclubs'!C:C,$B93,'Data1956-2026UEFAclubs'!$A:$A,"&gt;="&amp;$B$1,'Data1956-2026UEFAclubs'!$A:$A,"&lt;="&amp;$C$1)</f>
        <v>0</v>
      </c>
      <c r="F93" s="7">
        <f ca="1">COUNTIFS('Data1956-2026UEFAclubs'!D:D,$B93,'Data1956-2026UEFAclubs'!$A:$A,"&gt;="&amp;$B$1,'Data1956-2026UEFAclubs'!$A:$A,"&lt;="&amp;$C$1)+COUNTIFS('Data1956-2026UEFAclubs'!E:E,$B93,'Data1956-2026UEFAclubs'!$A:$A,"&gt;="&amp;$B$1,'Data1956-2026UEFAclubs'!$A:$A,"&lt;="&amp;$C$1)</f>
        <v>0</v>
      </c>
      <c r="G93" s="6">
        <f ca="1">COUNTIFS('Data1956-2026UEFAclubs'!F:F,$B93,'Data1956-2026UEFAclubs'!$A:$A,"&gt;="&amp;$B$1,'Data1956-2026UEFAclubs'!$A:$A,"&lt;="&amp;$C$1)</f>
        <v>0</v>
      </c>
      <c r="H93" s="7">
        <f ca="1">COUNTIFS('Data1956-2026UEFAclubs'!G:G,$B93,'Data1956-2026UEFAclubs'!$A:$A,"&gt;="&amp;$B$1,'Data1956-2026UEFAclubs'!$A:$A,"&lt;="&amp;$C$1)</f>
        <v>1</v>
      </c>
      <c r="I93" s="6">
        <f ca="1">COUNTIFS('Data1956-2026UEFAclubs'!H:H,$B93,'Data1956-2026UEFAclubs'!$A:$A,"&gt;="&amp;$B$1,'Data1956-2026UEFAclubs'!$A:$A,"&lt;="&amp;$C$1)</f>
        <v>0</v>
      </c>
      <c r="J93" s="7">
        <f ca="1">COUNTIFS('Data1956-2026UEFAclubs'!I:I,$B93,'Data1956-2026UEFAclubs'!$A:$A,"&gt;="&amp;$B$1,'Data1956-2026UEFAclubs'!$A:$A,"&lt;="&amp;$C$1)</f>
        <v>0</v>
      </c>
      <c r="K93" s="2">
        <f t="shared" ca="1" si="16"/>
        <v>0</v>
      </c>
      <c r="L93" s="3">
        <f t="shared" ca="1" si="17"/>
        <v>1</v>
      </c>
      <c r="M93" s="1">
        <f t="shared" ca="1" si="18"/>
        <v>1</v>
      </c>
      <c r="N93">
        <f t="shared" ca="1" si="19"/>
        <v>1</v>
      </c>
    </row>
    <row r="94" spans="1:14" ht="15.75" x14ac:dyDescent="0.25">
      <c r="A94" s="2">
        <f t="shared" si="15"/>
        <v>92</v>
      </c>
      <c r="B94" s="4" t="s">
        <v>7</v>
      </c>
      <c r="C94" s="4" t="s">
        <v>285</v>
      </c>
      <c r="D94" s="6">
        <f ca="1">COUNTIFS('Data1956-2026UEFAclubs'!B:B,$B94,'Data1956-2026UEFAclubs'!$A:$A,"&gt;="&amp;$B$1,'Data1956-2026UEFAclubs'!$A:$A,"&lt;="&amp;$C$1)</f>
        <v>0</v>
      </c>
      <c r="E94" s="7">
        <f ca="1">COUNTIFS('Data1956-2026UEFAclubs'!C:C,$B94,'Data1956-2026UEFAclubs'!$A:$A,"&gt;="&amp;$B$1,'Data1956-2026UEFAclubs'!$A:$A,"&lt;="&amp;$C$1)</f>
        <v>0</v>
      </c>
      <c r="F94" s="7">
        <f ca="1">COUNTIFS('Data1956-2026UEFAclubs'!D:D,$B94,'Data1956-2026UEFAclubs'!$A:$A,"&gt;="&amp;$B$1,'Data1956-2026UEFAclubs'!$A:$A,"&lt;="&amp;$C$1)+COUNTIFS('Data1956-2026UEFAclubs'!E:E,$B94,'Data1956-2026UEFAclubs'!$A:$A,"&gt;="&amp;$B$1,'Data1956-2026UEFAclubs'!$A:$A,"&lt;="&amp;$C$1)</f>
        <v>0</v>
      </c>
      <c r="G94" s="6">
        <f ca="1">COUNTIFS('Data1956-2026UEFAclubs'!F:F,$B94,'Data1956-2026UEFAclubs'!$A:$A,"&gt;="&amp;$B$1,'Data1956-2026UEFAclubs'!$A:$A,"&lt;="&amp;$C$1)</f>
        <v>0</v>
      </c>
      <c r="H94" s="7">
        <f ca="1">COUNTIFS('Data1956-2026UEFAclubs'!G:G,$B94,'Data1956-2026UEFAclubs'!$A:$A,"&gt;="&amp;$B$1,'Data1956-2026UEFAclubs'!$A:$A,"&lt;="&amp;$C$1)</f>
        <v>1</v>
      </c>
      <c r="I94" s="6">
        <f ca="1">COUNTIFS('Data1956-2026UEFAclubs'!H:H,$B94,'Data1956-2026UEFAclubs'!$A:$A,"&gt;="&amp;$B$1,'Data1956-2026UEFAclubs'!$A:$A,"&lt;="&amp;$C$1)</f>
        <v>0</v>
      </c>
      <c r="J94" s="7">
        <f ca="1">COUNTIFS('Data1956-2026UEFAclubs'!I:I,$B94,'Data1956-2026UEFAclubs'!$A:$A,"&gt;="&amp;$B$1,'Data1956-2026UEFAclubs'!$A:$A,"&lt;="&amp;$C$1)</f>
        <v>0</v>
      </c>
      <c r="K94" s="2">
        <f t="shared" ca="1" si="16"/>
        <v>0</v>
      </c>
      <c r="L94" s="3">
        <f t="shared" ca="1" si="17"/>
        <v>1</v>
      </c>
      <c r="M94" s="1">
        <f t="shared" ca="1" si="18"/>
        <v>1</v>
      </c>
      <c r="N94">
        <f t="shared" ca="1" si="19"/>
        <v>1</v>
      </c>
    </row>
    <row r="95" spans="1:14" ht="15.75" x14ac:dyDescent="0.25">
      <c r="A95" s="2">
        <f t="shared" si="15"/>
        <v>93</v>
      </c>
      <c r="B95" s="4" t="s">
        <v>22</v>
      </c>
      <c r="C95" s="4" t="s">
        <v>285</v>
      </c>
      <c r="D95" s="6">
        <f ca="1">COUNTIFS('Data1956-2026UEFAclubs'!B:B,$B95,'Data1956-2026UEFAclubs'!$A:$A,"&gt;="&amp;$B$1,'Data1956-2026UEFAclubs'!$A:$A,"&lt;="&amp;$C$1)</f>
        <v>0</v>
      </c>
      <c r="E95" s="7">
        <f ca="1">COUNTIFS('Data1956-2026UEFAclubs'!C:C,$B95,'Data1956-2026UEFAclubs'!$A:$A,"&gt;="&amp;$B$1,'Data1956-2026UEFAclubs'!$A:$A,"&lt;="&amp;$C$1)</f>
        <v>0</v>
      </c>
      <c r="F95" s="7">
        <f ca="1">COUNTIFS('Data1956-2026UEFAclubs'!D:D,$B95,'Data1956-2026UEFAclubs'!$A:$A,"&gt;="&amp;$B$1,'Data1956-2026UEFAclubs'!$A:$A,"&lt;="&amp;$C$1)+COUNTIFS('Data1956-2026UEFAclubs'!E:E,$B95,'Data1956-2026UEFAclubs'!$A:$A,"&gt;="&amp;$B$1,'Data1956-2026UEFAclubs'!$A:$A,"&lt;="&amp;$C$1)</f>
        <v>0</v>
      </c>
      <c r="G95" s="6">
        <f ca="1">COUNTIFS('Data1956-2026UEFAclubs'!F:F,$B95,'Data1956-2026UEFAclubs'!$A:$A,"&gt;="&amp;$B$1,'Data1956-2026UEFAclubs'!$A:$A,"&lt;="&amp;$C$1)</f>
        <v>0</v>
      </c>
      <c r="H95" s="7">
        <f ca="1">COUNTIFS('Data1956-2026UEFAclubs'!G:G,$B95,'Data1956-2026UEFAclubs'!$A:$A,"&gt;="&amp;$B$1,'Data1956-2026UEFAclubs'!$A:$A,"&lt;="&amp;$C$1)</f>
        <v>1</v>
      </c>
      <c r="I95" s="6">
        <f ca="1">COUNTIFS('Data1956-2026UEFAclubs'!H:H,$B95,'Data1956-2026UEFAclubs'!$A:$A,"&gt;="&amp;$B$1,'Data1956-2026UEFAclubs'!$A:$A,"&lt;="&amp;$C$1)</f>
        <v>0</v>
      </c>
      <c r="J95" s="7">
        <f ca="1">COUNTIFS('Data1956-2026UEFAclubs'!I:I,$B95,'Data1956-2026UEFAclubs'!$A:$A,"&gt;="&amp;$B$1,'Data1956-2026UEFAclubs'!$A:$A,"&lt;="&amp;$C$1)</f>
        <v>0</v>
      </c>
      <c r="K95" s="2">
        <f t="shared" ca="1" si="16"/>
        <v>0</v>
      </c>
      <c r="L95" s="3">
        <f t="shared" ca="1" si="17"/>
        <v>1</v>
      </c>
      <c r="M95" s="1">
        <f t="shared" ca="1" si="18"/>
        <v>1</v>
      </c>
      <c r="N95">
        <f t="shared" ca="1" si="19"/>
        <v>1</v>
      </c>
    </row>
    <row r="96" spans="1:14" ht="15.75" x14ac:dyDescent="0.25">
      <c r="A96" s="2">
        <f t="shared" si="15"/>
        <v>94</v>
      </c>
      <c r="B96" s="4" t="s">
        <v>195</v>
      </c>
      <c r="C96" s="4" t="s">
        <v>293</v>
      </c>
      <c r="D96" s="6">
        <f ca="1">COUNTIFS('Data1956-2026UEFAclubs'!B:B,$B96,'Data1956-2026UEFAclubs'!$A:$A,"&gt;="&amp;$B$1,'Data1956-2026UEFAclubs'!$A:$A,"&lt;="&amp;$C$1)</f>
        <v>0</v>
      </c>
      <c r="E96" s="7">
        <f ca="1">COUNTIFS('Data1956-2026UEFAclubs'!C:C,$B96,'Data1956-2026UEFAclubs'!$A:$A,"&gt;="&amp;$B$1,'Data1956-2026UEFAclubs'!$A:$A,"&lt;="&amp;$C$1)</f>
        <v>0</v>
      </c>
      <c r="F96" s="7">
        <f ca="1">COUNTIFS('Data1956-2026UEFAclubs'!D:D,$B96,'Data1956-2026UEFAclubs'!$A:$A,"&gt;="&amp;$B$1,'Data1956-2026UEFAclubs'!$A:$A,"&lt;="&amp;$C$1)+COUNTIFS('Data1956-2026UEFAclubs'!E:E,$B96,'Data1956-2026UEFAclubs'!$A:$A,"&gt;="&amp;$B$1,'Data1956-2026UEFAclubs'!$A:$A,"&lt;="&amp;$C$1)</f>
        <v>0</v>
      </c>
      <c r="G96" s="6">
        <f ca="1">COUNTIFS('Data1956-2026UEFAclubs'!F:F,$B96,'Data1956-2026UEFAclubs'!$A:$A,"&gt;="&amp;$B$1,'Data1956-2026UEFAclubs'!$A:$A,"&lt;="&amp;$C$1)</f>
        <v>0</v>
      </c>
      <c r="H96" s="7">
        <f ca="1">COUNTIFS('Data1956-2026UEFAclubs'!G:G,$B96,'Data1956-2026UEFAclubs'!$A:$A,"&gt;="&amp;$B$1,'Data1956-2026UEFAclubs'!$A:$A,"&lt;="&amp;$C$1)</f>
        <v>1</v>
      </c>
      <c r="I96" s="6">
        <f ca="1">COUNTIFS('Data1956-2026UEFAclubs'!H:H,$B96,'Data1956-2026UEFAclubs'!$A:$A,"&gt;="&amp;$B$1,'Data1956-2026UEFAclubs'!$A:$A,"&lt;="&amp;$C$1)</f>
        <v>0</v>
      </c>
      <c r="J96" s="7">
        <f ca="1">COUNTIFS('Data1956-2026UEFAclubs'!I:I,$B96,'Data1956-2026UEFAclubs'!$A:$A,"&gt;="&amp;$B$1,'Data1956-2026UEFAclubs'!$A:$A,"&lt;="&amp;$C$1)</f>
        <v>0</v>
      </c>
      <c r="K96" s="2">
        <f t="shared" ca="1" si="16"/>
        <v>0</v>
      </c>
      <c r="L96" s="3">
        <f t="shared" ca="1" si="17"/>
        <v>1</v>
      </c>
      <c r="M96" s="1">
        <f t="shared" ca="1" si="18"/>
        <v>1</v>
      </c>
      <c r="N96">
        <f t="shared" ca="1" si="19"/>
        <v>1</v>
      </c>
    </row>
    <row r="97" spans="1:14" ht="15.75" x14ac:dyDescent="0.25">
      <c r="A97" s="2">
        <f t="shared" si="15"/>
        <v>95</v>
      </c>
      <c r="B97" s="4" t="s">
        <v>322</v>
      </c>
      <c r="C97" s="4" t="s">
        <v>282</v>
      </c>
      <c r="D97" s="6">
        <f ca="1">COUNTIFS('Data1956-2026UEFAclubs'!B:B,$B97,'Data1956-2026UEFAclubs'!$A:$A,"&gt;="&amp;$B$1,'Data1956-2026UEFAclubs'!$A:$A,"&lt;="&amp;$C$1)</f>
        <v>0</v>
      </c>
      <c r="E97" s="7">
        <f ca="1">COUNTIFS('Data1956-2026UEFAclubs'!C:C,$B97,'Data1956-2026UEFAclubs'!$A:$A,"&gt;="&amp;$B$1,'Data1956-2026UEFAclubs'!$A:$A,"&lt;="&amp;$C$1)</f>
        <v>0</v>
      </c>
      <c r="F97" s="7">
        <f ca="1">COUNTIFS('Data1956-2026UEFAclubs'!D:D,$B97,'Data1956-2026UEFAclubs'!$A:$A,"&gt;="&amp;$B$1,'Data1956-2026UEFAclubs'!$A:$A,"&lt;="&amp;$C$1)+COUNTIFS('Data1956-2026UEFAclubs'!E:E,$B97,'Data1956-2026UEFAclubs'!$A:$A,"&gt;="&amp;$B$1,'Data1956-2026UEFAclubs'!$A:$A,"&lt;="&amp;$C$1)</f>
        <v>0</v>
      </c>
      <c r="G97" s="6">
        <f ca="1">COUNTIFS('Data1956-2026UEFAclubs'!F:F,$B97,'Data1956-2026UEFAclubs'!$A:$A,"&gt;="&amp;$B$1,'Data1956-2026UEFAclubs'!$A:$A,"&lt;="&amp;$C$1)</f>
        <v>0</v>
      </c>
      <c r="H97" s="7">
        <f ca="1">COUNTIFS('Data1956-2026UEFAclubs'!G:G,$B97,'Data1956-2026UEFAclubs'!$A:$A,"&gt;="&amp;$B$1,'Data1956-2026UEFAclubs'!$A:$A,"&lt;="&amp;$C$1)</f>
        <v>0</v>
      </c>
      <c r="I97" s="6">
        <f ca="1">COUNTIFS('Data1956-2026UEFAclubs'!H:H,$B97,'Data1956-2026UEFAclubs'!$A:$A,"&gt;="&amp;$B$1,'Data1956-2026UEFAclubs'!$A:$A,"&lt;="&amp;$C$1)</f>
        <v>0</v>
      </c>
      <c r="J97" s="7">
        <f ca="1">COUNTIFS('Data1956-2026UEFAclubs'!I:I,$B97,'Data1956-2026UEFAclubs'!$A:$A,"&gt;="&amp;$B$1,'Data1956-2026UEFAclubs'!$A:$A,"&lt;="&amp;$C$1)</f>
        <v>1</v>
      </c>
      <c r="K97" s="2">
        <f t="shared" ca="1" si="16"/>
        <v>0</v>
      </c>
      <c r="L97" s="3">
        <f t="shared" ca="1" si="17"/>
        <v>1</v>
      </c>
      <c r="M97" s="1">
        <f t="shared" ca="1" si="18"/>
        <v>1</v>
      </c>
      <c r="N97">
        <f t="shared" ca="1" si="19"/>
        <v>1</v>
      </c>
    </row>
    <row r="98" spans="1:14" ht="15.75" x14ac:dyDescent="0.25">
      <c r="A98" s="2">
        <f t="shared" si="15"/>
        <v>96</v>
      </c>
      <c r="B98" s="4" t="s">
        <v>312</v>
      </c>
      <c r="C98" s="4" t="s">
        <v>282</v>
      </c>
      <c r="D98" s="6">
        <f ca="1">COUNTIFS('Data1956-2026UEFAclubs'!B:B,$B98,'Data1956-2026UEFAclubs'!$A:$A,"&gt;="&amp;$B$1,'Data1956-2026UEFAclubs'!$A:$A,"&lt;="&amp;$C$1)</f>
        <v>0</v>
      </c>
      <c r="E98" s="7">
        <f ca="1">COUNTIFS('Data1956-2026UEFAclubs'!C:C,$B98,'Data1956-2026UEFAclubs'!$A:$A,"&gt;="&amp;$B$1,'Data1956-2026UEFAclubs'!$A:$A,"&lt;="&amp;$C$1)</f>
        <v>0</v>
      </c>
      <c r="F98" s="7">
        <f ca="1">COUNTIFS('Data1956-2026UEFAclubs'!D:D,$B98,'Data1956-2026UEFAclubs'!$A:$A,"&gt;="&amp;$B$1,'Data1956-2026UEFAclubs'!$A:$A,"&lt;="&amp;$C$1)+COUNTIFS('Data1956-2026UEFAclubs'!E:E,$B98,'Data1956-2026UEFAclubs'!$A:$A,"&gt;="&amp;$B$1,'Data1956-2026UEFAclubs'!$A:$A,"&lt;="&amp;$C$1)</f>
        <v>0</v>
      </c>
      <c r="G98" s="6">
        <f ca="1">COUNTIFS('Data1956-2026UEFAclubs'!F:F,$B98,'Data1956-2026UEFAclubs'!$A:$A,"&gt;="&amp;$B$1,'Data1956-2026UEFAclubs'!$A:$A,"&lt;="&amp;$C$1)</f>
        <v>0</v>
      </c>
      <c r="H98" s="7">
        <f ca="1">COUNTIFS('Data1956-2026UEFAclubs'!G:G,$B98,'Data1956-2026UEFAclubs'!$A:$A,"&gt;="&amp;$B$1,'Data1956-2026UEFAclubs'!$A:$A,"&lt;="&amp;$C$1)</f>
        <v>0</v>
      </c>
      <c r="I98" s="6">
        <f ca="1">COUNTIFS('Data1956-2026UEFAclubs'!H:H,$B98,'Data1956-2026UEFAclubs'!$A:$A,"&gt;="&amp;$B$1,'Data1956-2026UEFAclubs'!$A:$A,"&lt;="&amp;$C$1)</f>
        <v>0</v>
      </c>
      <c r="J98" s="7">
        <f ca="1">COUNTIFS('Data1956-2026UEFAclubs'!I:I,$B98,'Data1956-2026UEFAclubs'!$A:$A,"&gt;="&amp;$B$1,'Data1956-2026UEFAclubs'!$A:$A,"&lt;="&amp;$C$1)</f>
        <v>1</v>
      </c>
      <c r="K98" s="2">
        <f t="shared" ca="1" si="16"/>
        <v>0</v>
      </c>
      <c r="L98" s="3">
        <f t="shared" ca="1" si="17"/>
        <v>1</v>
      </c>
      <c r="M98" s="1">
        <f t="shared" ca="1" si="18"/>
        <v>1</v>
      </c>
      <c r="N98">
        <f t="shared" ca="1" si="19"/>
        <v>1</v>
      </c>
    </row>
    <row r="99" spans="1:14" ht="15.75" x14ac:dyDescent="0.25">
      <c r="A99" s="2">
        <f t="shared" ref="A99:A131" si="20">ROW()-2</f>
        <v>97</v>
      </c>
      <c r="B99" s="4" t="s">
        <v>309</v>
      </c>
      <c r="C99" s="4" t="s">
        <v>282</v>
      </c>
      <c r="D99" s="6">
        <f ca="1">COUNTIFS('Data1956-2026UEFAclubs'!B:B,$B99,'Data1956-2026UEFAclubs'!$A:$A,"&gt;="&amp;$B$1,'Data1956-2026UEFAclubs'!$A:$A,"&lt;="&amp;$C$1)</f>
        <v>0</v>
      </c>
      <c r="E99" s="7">
        <f ca="1">COUNTIFS('Data1956-2026UEFAclubs'!C:C,$B99,'Data1956-2026UEFAclubs'!$A:$A,"&gt;="&amp;$B$1,'Data1956-2026UEFAclubs'!$A:$A,"&lt;="&amp;$C$1)</f>
        <v>0</v>
      </c>
      <c r="F99" s="7">
        <f ca="1">COUNTIFS('Data1956-2026UEFAclubs'!D:D,$B99,'Data1956-2026UEFAclubs'!$A:$A,"&gt;="&amp;$B$1,'Data1956-2026UEFAclubs'!$A:$A,"&lt;="&amp;$C$1)+COUNTIFS('Data1956-2026UEFAclubs'!E:E,$B99,'Data1956-2026UEFAclubs'!$A:$A,"&gt;="&amp;$B$1,'Data1956-2026UEFAclubs'!$A:$A,"&lt;="&amp;$C$1)</f>
        <v>0</v>
      </c>
      <c r="G99" s="6">
        <f ca="1">COUNTIFS('Data1956-2026UEFAclubs'!F:F,$B99,'Data1956-2026UEFAclubs'!$A:$A,"&gt;="&amp;$B$1,'Data1956-2026UEFAclubs'!$A:$A,"&lt;="&amp;$C$1)</f>
        <v>0</v>
      </c>
      <c r="H99" s="7">
        <f ca="1">COUNTIFS('Data1956-2026UEFAclubs'!G:G,$B99,'Data1956-2026UEFAclubs'!$A:$A,"&gt;="&amp;$B$1,'Data1956-2026UEFAclubs'!$A:$A,"&lt;="&amp;$C$1)</f>
        <v>0</v>
      </c>
      <c r="I99" s="6">
        <f ca="1">COUNTIFS('Data1956-2026UEFAclubs'!H:H,$B99,'Data1956-2026UEFAclubs'!$A:$A,"&gt;="&amp;$B$1,'Data1956-2026UEFAclubs'!$A:$A,"&lt;="&amp;$C$1)</f>
        <v>0</v>
      </c>
      <c r="J99" s="7">
        <f ca="1">COUNTIFS('Data1956-2026UEFAclubs'!I:I,$B99,'Data1956-2026UEFAclubs'!$A:$A,"&gt;="&amp;$B$1,'Data1956-2026UEFAclubs'!$A:$A,"&lt;="&amp;$C$1)</f>
        <v>1</v>
      </c>
      <c r="K99" s="2">
        <f t="shared" ref="K99:K131" ca="1" si="21">I99+G99+D99</f>
        <v>0</v>
      </c>
      <c r="L99" s="3">
        <f t="shared" ref="L99:L131" ca="1" si="22">J99+H99+E99</f>
        <v>1</v>
      </c>
      <c r="M99" s="1">
        <f t="shared" ref="M99:M130" ca="1" si="23">K99+L99</f>
        <v>1</v>
      </c>
      <c r="N99">
        <f t="shared" ref="N99:N131" ca="1" si="24">SUMPRODUCT(D99:J99,$D$1:$J$1)</f>
        <v>1</v>
      </c>
    </row>
    <row r="100" spans="1:14" ht="15.75" x14ac:dyDescent="0.25">
      <c r="A100" s="2">
        <f t="shared" si="20"/>
        <v>98</v>
      </c>
      <c r="B100" s="4" t="s">
        <v>316</v>
      </c>
      <c r="C100" s="4" t="s">
        <v>282</v>
      </c>
      <c r="D100" s="6">
        <f ca="1">COUNTIFS('Data1956-2026UEFAclubs'!B:B,$B100,'Data1956-2026UEFAclubs'!$A:$A,"&gt;="&amp;$B$1,'Data1956-2026UEFAclubs'!$A:$A,"&lt;="&amp;$C$1)</f>
        <v>0</v>
      </c>
      <c r="E100" s="7">
        <f ca="1">COUNTIFS('Data1956-2026UEFAclubs'!C:C,$B100,'Data1956-2026UEFAclubs'!$A:$A,"&gt;="&amp;$B$1,'Data1956-2026UEFAclubs'!$A:$A,"&lt;="&amp;$C$1)</f>
        <v>0</v>
      </c>
      <c r="F100" s="7">
        <f ca="1">COUNTIFS('Data1956-2026UEFAclubs'!D:D,$B100,'Data1956-2026UEFAclubs'!$A:$A,"&gt;="&amp;$B$1,'Data1956-2026UEFAclubs'!$A:$A,"&lt;="&amp;$C$1)+COUNTIFS('Data1956-2026UEFAclubs'!E:E,$B100,'Data1956-2026UEFAclubs'!$A:$A,"&gt;="&amp;$B$1,'Data1956-2026UEFAclubs'!$A:$A,"&lt;="&amp;$C$1)</f>
        <v>0</v>
      </c>
      <c r="G100" s="6">
        <f ca="1">COUNTIFS('Data1956-2026UEFAclubs'!F:F,$B100,'Data1956-2026UEFAclubs'!$A:$A,"&gt;="&amp;$B$1,'Data1956-2026UEFAclubs'!$A:$A,"&lt;="&amp;$C$1)</f>
        <v>0</v>
      </c>
      <c r="H100" s="7">
        <f ca="1">COUNTIFS('Data1956-2026UEFAclubs'!G:G,$B100,'Data1956-2026UEFAclubs'!$A:$A,"&gt;="&amp;$B$1,'Data1956-2026UEFAclubs'!$A:$A,"&lt;="&amp;$C$1)</f>
        <v>0</v>
      </c>
      <c r="I100" s="6">
        <f ca="1">COUNTIFS('Data1956-2026UEFAclubs'!H:H,$B100,'Data1956-2026UEFAclubs'!$A:$A,"&gt;="&amp;$B$1,'Data1956-2026UEFAclubs'!$A:$A,"&lt;="&amp;$C$1)</f>
        <v>0</v>
      </c>
      <c r="J100" s="7">
        <f ca="1">COUNTIFS('Data1956-2026UEFAclubs'!I:I,$B100,'Data1956-2026UEFAclubs'!$A:$A,"&gt;="&amp;$B$1,'Data1956-2026UEFAclubs'!$A:$A,"&lt;="&amp;$C$1)</f>
        <v>1</v>
      </c>
      <c r="K100" s="2">
        <f t="shared" ca="1" si="21"/>
        <v>0</v>
      </c>
      <c r="L100" s="3">
        <f t="shared" ca="1" si="22"/>
        <v>1</v>
      </c>
      <c r="M100" s="1">
        <f t="shared" ca="1" si="23"/>
        <v>1</v>
      </c>
      <c r="N100">
        <f t="shared" ca="1" si="24"/>
        <v>1</v>
      </c>
    </row>
    <row r="101" spans="1:14" ht="15.75" x14ac:dyDescent="0.25">
      <c r="A101" s="2">
        <f t="shared" si="20"/>
        <v>99</v>
      </c>
      <c r="B101" s="4" t="s">
        <v>300</v>
      </c>
      <c r="C101" s="4" t="s">
        <v>261</v>
      </c>
      <c r="D101" s="6">
        <f ca="1">COUNTIFS('Data1956-2026UEFAclubs'!B:B,$B101,'Data1956-2026UEFAclubs'!$A:$A,"&gt;="&amp;$B$1,'Data1956-2026UEFAclubs'!$A:$A,"&lt;="&amp;$C$1)</f>
        <v>0</v>
      </c>
      <c r="E101" s="7">
        <f ca="1">COUNTIFS('Data1956-2026UEFAclubs'!C:C,$B101,'Data1956-2026UEFAclubs'!$A:$A,"&gt;="&amp;$B$1,'Data1956-2026UEFAclubs'!$A:$A,"&lt;="&amp;$C$1)</f>
        <v>0</v>
      </c>
      <c r="F101" s="7">
        <f ca="1">COUNTIFS('Data1956-2026UEFAclubs'!D:D,$B101,'Data1956-2026UEFAclubs'!$A:$A,"&gt;="&amp;$B$1,'Data1956-2026UEFAclubs'!$A:$A,"&lt;="&amp;$C$1)+COUNTIFS('Data1956-2026UEFAclubs'!E:E,$B101,'Data1956-2026UEFAclubs'!$A:$A,"&gt;="&amp;$B$1,'Data1956-2026UEFAclubs'!$A:$A,"&lt;="&amp;$C$1)</f>
        <v>0</v>
      </c>
      <c r="G101" s="6">
        <f ca="1">COUNTIFS('Data1956-2026UEFAclubs'!F:F,$B101,'Data1956-2026UEFAclubs'!$A:$A,"&gt;="&amp;$B$1,'Data1956-2026UEFAclubs'!$A:$A,"&lt;="&amp;$C$1)</f>
        <v>0</v>
      </c>
      <c r="H101" s="7">
        <f ca="1">COUNTIFS('Data1956-2026UEFAclubs'!G:G,$B101,'Data1956-2026UEFAclubs'!$A:$A,"&gt;="&amp;$B$1,'Data1956-2026UEFAclubs'!$A:$A,"&lt;="&amp;$C$1)</f>
        <v>0</v>
      </c>
      <c r="I101" s="6">
        <f ca="1">COUNTIFS('Data1956-2026UEFAclubs'!H:H,$B101,'Data1956-2026UEFAclubs'!$A:$A,"&gt;="&amp;$B$1,'Data1956-2026UEFAclubs'!$A:$A,"&lt;="&amp;$C$1)</f>
        <v>0</v>
      </c>
      <c r="J101" s="7">
        <f ca="1">COUNTIFS('Data1956-2026UEFAclubs'!I:I,$B101,'Data1956-2026UEFAclubs'!$A:$A,"&gt;="&amp;$B$1,'Data1956-2026UEFAclubs'!$A:$A,"&lt;="&amp;$C$1)</f>
        <v>1</v>
      </c>
      <c r="K101" s="2">
        <f t="shared" ca="1" si="21"/>
        <v>0</v>
      </c>
      <c r="L101" s="3">
        <f t="shared" ca="1" si="22"/>
        <v>1</v>
      </c>
      <c r="M101" s="1">
        <f t="shared" ca="1" si="23"/>
        <v>1</v>
      </c>
      <c r="N101">
        <f t="shared" ca="1" si="24"/>
        <v>1</v>
      </c>
    </row>
    <row r="102" spans="1:14" ht="15.75" x14ac:dyDescent="0.25">
      <c r="A102" s="2">
        <f t="shared" si="20"/>
        <v>100</v>
      </c>
      <c r="B102" s="4" t="s">
        <v>198</v>
      </c>
      <c r="C102" s="4" t="s">
        <v>261</v>
      </c>
      <c r="D102" s="6">
        <f ca="1">COUNTIFS('Data1956-2026UEFAclubs'!B:B,$B102,'Data1956-2026UEFAclubs'!$A:$A,"&gt;="&amp;$B$1,'Data1956-2026UEFAclubs'!$A:$A,"&lt;="&amp;$C$1)</f>
        <v>0</v>
      </c>
      <c r="E102" s="7">
        <f ca="1">COUNTIFS('Data1956-2026UEFAclubs'!C:C,$B102,'Data1956-2026UEFAclubs'!$A:$A,"&gt;="&amp;$B$1,'Data1956-2026UEFAclubs'!$A:$A,"&lt;="&amp;$C$1)</f>
        <v>0</v>
      </c>
      <c r="F102" s="7">
        <f ca="1">COUNTIFS('Data1956-2026UEFAclubs'!D:D,$B102,'Data1956-2026UEFAclubs'!$A:$A,"&gt;="&amp;$B$1,'Data1956-2026UEFAclubs'!$A:$A,"&lt;="&amp;$C$1)+COUNTIFS('Data1956-2026UEFAclubs'!E:E,$B102,'Data1956-2026UEFAclubs'!$A:$A,"&gt;="&amp;$B$1,'Data1956-2026UEFAclubs'!$A:$A,"&lt;="&amp;$C$1)</f>
        <v>0</v>
      </c>
      <c r="G102" s="6">
        <f ca="1">COUNTIFS('Data1956-2026UEFAclubs'!F:F,$B102,'Data1956-2026UEFAclubs'!$A:$A,"&gt;="&amp;$B$1,'Data1956-2026UEFAclubs'!$A:$A,"&lt;="&amp;$C$1)</f>
        <v>0</v>
      </c>
      <c r="H102" s="7">
        <f ca="1">COUNTIFS('Data1956-2026UEFAclubs'!G:G,$B102,'Data1956-2026UEFAclubs'!$A:$A,"&gt;="&amp;$B$1,'Data1956-2026UEFAclubs'!$A:$A,"&lt;="&amp;$C$1)</f>
        <v>1</v>
      </c>
      <c r="I102" s="6">
        <f ca="1">COUNTIFS('Data1956-2026UEFAclubs'!H:H,$B102,'Data1956-2026UEFAclubs'!$A:$A,"&gt;="&amp;$B$1,'Data1956-2026UEFAclubs'!$A:$A,"&lt;="&amp;$C$1)</f>
        <v>0</v>
      </c>
      <c r="J102" s="7">
        <f ca="1">COUNTIFS('Data1956-2026UEFAclubs'!I:I,$B102,'Data1956-2026UEFAclubs'!$A:$A,"&gt;="&amp;$B$1,'Data1956-2026UEFAclubs'!$A:$A,"&lt;="&amp;$C$1)</f>
        <v>0</v>
      </c>
      <c r="K102" s="2">
        <f t="shared" ca="1" si="21"/>
        <v>0</v>
      </c>
      <c r="L102" s="3">
        <f t="shared" ca="1" si="22"/>
        <v>1</v>
      </c>
      <c r="M102" s="1">
        <f t="shared" ca="1" si="23"/>
        <v>1</v>
      </c>
      <c r="N102">
        <f t="shared" ca="1" si="24"/>
        <v>1</v>
      </c>
    </row>
    <row r="103" spans="1:14" ht="15.75" x14ac:dyDescent="0.25">
      <c r="A103" s="2">
        <f t="shared" si="20"/>
        <v>101</v>
      </c>
      <c r="B103" s="4" t="s">
        <v>203</v>
      </c>
      <c r="C103" s="4" t="s">
        <v>284</v>
      </c>
      <c r="D103" s="6">
        <f ca="1">COUNTIFS('Data1956-2026UEFAclubs'!B:B,$B103,'Data1956-2026UEFAclubs'!$A:$A,"&gt;="&amp;$B$1,'Data1956-2026UEFAclubs'!$A:$A,"&lt;="&amp;$C$1)</f>
        <v>0</v>
      </c>
      <c r="E103" s="7">
        <f ca="1">COUNTIFS('Data1956-2026UEFAclubs'!C:C,$B103,'Data1956-2026UEFAclubs'!$A:$A,"&gt;="&amp;$B$1,'Data1956-2026UEFAclubs'!$A:$A,"&lt;="&amp;$C$1)</f>
        <v>0</v>
      </c>
      <c r="F103" s="7">
        <f ca="1">COUNTIFS('Data1956-2026UEFAclubs'!D:D,$B103,'Data1956-2026UEFAclubs'!$A:$A,"&gt;="&amp;$B$1,'Data1956-2026UEFAclubs'!$A:$A,"&lt;="&amp;$C$1)+COUNTIFS('Data1956-2026UEFAclubs'!E:E,$B103,'Data1956-2026UEFAclubs'!$A:$A,"&gt;="&amp;$B$1,'Data1956-2026UEFAclubs'!$A:$A,"&lt;="&amp;$C$1)</f>
        <v>0</v>
      </c>
      <c r="G103" s="6">
        <f ca="1">COUNTIFS('Data1956-2026UEFAclubs'!F:F,$B103,'Data1956-2026UEFAclubs'!$A:$A,"&gt;="&amp;$B$1,'Data1956-2026UEFAclubs'!$A:$A,"&lt;="&amp;$C$1)</f>
        <v>0</v>
      </c>
      <c r="H103" s="7">
        <f ca="1">COUNTIFS('Data1956-2026UEFAclubs'!G:G,$B103,'Data1956-2026UEFAclubs'!$A:$A,"&gt;="&amp;$B$1,'Data1956-2026UEFAclubs'!$A:$A,"&lt;="&amp;$C$1)</f>
        <v>1</v>
      </c>
      <c r="I103" s="6">
        <f ca="1">COUNTIFS('Data1956-2026UEFAclubs'!H:H,$B103,'Data1956-2026UEFAclubs'!$A:$A,"&gt;="&amp;$B$1,'Data1956-2026UEFAclubs'!$A:$A,"&lt;="&amp;$C$1)</f>
        <v>0</v>
      </c>
      <c r="J103" s="7">
        <f ca="1">COUNTIFS('Data1956-2026UEFAclubs'!I:I,$B103,'Data1956-2026UEFAclubs'!$A:$A,"&gt;="&amp;$B$1,'Data1956-2026UEFAclubs'!$A:$A,"&lt;="&amp;$C$1)</f>
        <v>0</v>
      </c>
      <c r="K103" s="2">
        <f t="shared" ca="1" si="21"/>
        <v>0</v>
      </c>
      <c r="L103" s="3">
        <f t="shared" ca="1" si="22"/>
        <v>1</v>
      </c>
      <c r="M103" s="1">
        <f t="shared" ca="1" si="23"/>
        <v>1</v>
      </c>
      <c r="N103">
        <f t="shared" ca="1" si="24"/>
        <v>1</v>
      </c>
    </row>
    <row r="104" spans="1:14" ht="15.75" x14ac:dyDescent="0.25">
      <c r="A104" s="2">
        <f t="shared" si="20"/>
        <v>102</v>
      </c>
      <c r="B104" s="4" t="s">
        <v>323</v>
      </c>
      <c r="C104" s="4" t="s">
        <v>286</v>
      </c>
      <c r="D104" s="6">
        <f ca="1">COUNTIFS('Data1956-2026UEFAclubs'!B:B,$B104,'Data1956-2026UEFAclubs'!$A:$A,"&gt;="&amp;$B$1,'Data1956-2026UEFAclubs'!$A:$A,"&lt;="&amp;$C$1)</f>
        <v>0</v>
      </c>
      <c r="E104" s="7">
        <f ca="1">COUNTIFS('Data1956-2026UEFAclubs'!C:C,$B104,'Data1956-2026UEFAclubs'!$A:$A,"&gt;="&amp;$B$1,'Data1956-2026UEFAclubs'!$A:$A,"&lt;="&amp;$C$1)</f>
        <v>0</v>
      </c>
      <c r="F104" s="7">
        <f ca="1">COUNTIFS('Data1956-2026UEFAclubs'!D:D,$B104,'Data1956-2026UEFAclubs'!$A:$A,"&gt;="&amp;$B$1,'Data1956-2026UEFAclubs'!$A:$A,"&lt;="&amp;$C$1)+COUNTIFS('Data1956-2026UEFAclubs'!E:E,$B104,'Data1956-2026UEFAclubs'!$A:$A,"&gt;="&amp;$B$1,'Data1956-2026UEFAclubs'!$A:$A,"&lt;="&amp;$C$1)</f>
        <v>0</v>
      </c>
      <c r="G104" s="6">
        <f ca="1">COUNTIFS('Data1956-2026UEFAclubs'!F:F,$B104,'Data1956-2026UEFAclubs'!$A:$A,"&gt;="&amp;$B$1,'Data1956-2026UEFAclubs'!$A:$A,"&lt;="&amp;$C$1)</f>
        <v>0</v>
      </c>
      <c r="H104" s="7">
        <f ca="1">COUNTIFS('Data1956-2026UEFAclubs'!G:G,$B104,'Data1956-2026UEFAclubs'!$A:$A,"&gt;="&amp;$B$1,'Data1956-2026UEFAclubs'!$A:$A,"&lt;="&amp;$C$1)</f>
        <v>1</v>
      </c>
      <c r="I104" s="6">
        <f ca="1">COUNTIFS('Data1956-2026UEFAclubs'!H:H,$B104,'Data1956-2026UEFAclubs'!$A:$A,"&gt;="&amp;$B$1,'Data1956-2026UEFAclubs'!$A:$A,"&lt;="&amp;$C$1)</f>
        <v>0</v>
      </c>
      <c r="J104" s="7">
        <f ca="1">COUNTIFS('Data1956-2026UEFAclubs'!I:I,$B104,'Data1956-2026UEFAclubs'!$A:$A,"&gt;="&amp;$B$1,'Data1956-2026UEFAclubs'!$A:$A,"&lt;="&amp;$C$1)</f>
        <v>0</v>
      </c>
      <c r="K104" s="2">
        <f t="shared" ca="1" si="21"/>
        <v>0</v>
      </c>
      <c r="L104" s="3">
        <f t="shared" ca="1" si="22"/>
        <v>1</v>
      </c>
      <c r="M104" s="1">
        <f t="shared" ca="1" si="23"/>
        <v>1</v>
      </c>
      <c r="N104">
        <f t="shared" ca="1" si="24"/>
        <v>1</v>
      </c>
    </row>
    <row r="105" spans="1:14" ht="15.75" x14ac:dyDescent="0.25">
      <c r="A105" s="2">
        <f t="shared" si="20"/>
        <v>103</v>
      </c>
      <c r="B105" s="4" t="s">
        <v>327</v>
      </c>
      <c r="C105" s="4" t="s">
        <v>286</v>
      </c>
      <c r="D105" s="6">
        <f ca="1">COUNTIFS('Data1956-2026UEFAclubs'!B:B,$B105,'Data1956-2026UEFAclubs'!$A:$A,"&gt;="&amp;$B$1,'Data1956-2026UEFAclubs'!$A:$A,"&lt;="&amp;$C$1)</f>
        <v>0</v>
      </c>
      <c r="E105" s="7">
        <f ca="1">COUNTIFS('Data1956-2026UEFAclubs'!C:C,$B105,'Data1956-2026UEFAclubs'!$A:$A,"&gt;="&amp;$B$1,'Data1956-2026UEFAclubs'!$A:$A,"&lt;="&amp;$C$1)</f>
        <v>0</v>
      </c>
      <c r="F105" s="7">
        <f ca="1">COUNTIFS('Data1956-2026UEFAclubs'!D:D,$B105,'Data1956-2026UEFAclubs'!$A:$A,"&gt;="&amp;$B$1,'Data1956-2026UEFAclubs'!$A:$A,"&lt;="&amp;$C$1)+COUNTIFS('Data1956-2026UEFAclubs'!E:E,$B105,'Data1956-2026UEFAclubs'!$A:$A,"&gt;="&amp;$B$1,'Data1956-2026UEFAclubs'!$A:$A,"&lt;="&amp;$C$1)</f>
        <v>0</v>
      </c>
      <c r="G105" s="6">
        <f ca="1">COUNTIFS('Data1956-2026UEFAclubs'!F:F,$B105,'Data1956-2026UEFAclubs'!$A:$A,"&gt;="&amp;$B$1,'Data1956-2026UEFAclubs'!$A:$A,"&lt;="&amp;$C$1)</f>
        <v>0</v>
      </c>
      <c r="H105" s="7">
        <f ca="1">COUNTIFS('Data1956-2026UEFAclubs'!G:G,$B105,'Data1956-2026UEFAclubs'!$A:$A,"&gt;="&amp;$B$1,'Data1956-2026UEFAclubs'!$A:$A,"&lt;="&amp;$C$1)</f>
        <v>1</v>
      </c>
      <c r="I105" s="6">
        <f ca="1">COUNTIFS('Data1956-2026UEFAclubs'!H:H,$B105,'Data1956-2026UEFAclubs'!$A:$A,"&gt;="&amp;$B$1,'Data1956-2026UEFAclubs'!$A:$A,"&lt;="&amp;$C$1)</f>
        <v>0</v>
      </c>
      <c r="J105" s="7">
        <f ca="1">COUNTIFS('Data1956-2026UEFAclubs'!I:I,$B105,'Data1956-2026UEFAclubs'!$A:$A,"&gt;="&amp;$B$1,'Data1956-2026UEFAclubs'!$A:$A,"&lt;="&amp;$C$1)</f>
        <v>0</v>
      </c>
      <c r="K105" s="2">
        <f t="shared" ca="1" si="21"/>
        <v>0</v>
      </c>
      <c r="L105" s="3">
        <f t="shared" ca="1" si="22"/>
        <v>1</v>
      </c>
      <c r="M105" s="1">
        <f t="shared" ca="1" si="23"/>
        <v>1</v>
      </c>
      <c r="N105">
        <f t="shared" ca="1" si="24"/>
        <v>1</v>
      </c>
    </row>
    <row r="106" spans="1:14" ht="15.75" x14ac:dyDescent="0.25">
      <c r="A106" s="2">
        <f t="shared" si="20"/>
        <v>104</v>
      </c>
      <c r="B106" s="4" t="s">
        <v>302</v>
      </c>
      <c r="C106" s="4" t="s">
        <v>331</v>
      </c>
      <c r="D106" s="6">
        <f ca="1">COUNTIFS('Data1956-2026UEFAclubs'!B:B,$B106,'Data1956-2026UEFAclubs'!$A:$A,"&gt;="&amp;$B$1,'Data1956-2026UEFAclubs'!$A:$A,"&lt;="&amp;$C$1)</f>
        <v>0</v>
      </c>
      <c r="E106" s="7">
        <f ca="1">COUNTIFS('Data1956-2026UEFAclubs'!C:C,$B106,'Data1956-2026UEFAclubs'!$A:$A,"&gt;="&amp;$B$1,'Data1956-2026UEFAclubs'!$A:$A,"&lt;="&amp;$C$1)</f>
        <v>0</v>
      </c>
      <c r="F106" s="7">
        <f ca="1">COUNTIFS('Data1956-2026UEFAclubs'!D:D,$B106,'Data1956-2026UEFAclubs'!$A:$A,"&gt;="&amp;$B$1,'Data1956-2026UEFAclubs'!$A:$A,"&lt;="&amp;$C$1)+COUNTIFS('Data1956-2026UEFAclubs'!E:E,$B106,'Data1956-2026UEFAclubs'!$A:$A,"&gt;="&amp;$B$1,'Data1956-2026UEFAclubs'!$A:$A,"&lt;="&amp;$C$1)</f>
        <v>0</v>
      </c>
      <c r="G106" s="6">
        <f ca="1">COUNTIFS('Data1956-2026UEFAclubs'!F:F,$B106,'Data1956-2026UEFAclubs'!$A:$A,"&gt;="&amp;$B$1,'Data1956-2026UEFAclubs'!$A:$A,"&lt;="&amp;$C$1)</f>
        <v>0</v>
      </c>
      <c r="H106" s="7">
        <f ca="1">COUNTIFS('Data1956-2026UEFAclubs'!G:G,$B106,'Data1956-2026UEFAclubs'!$A:$A,"&gt;="&amp;$B$1,'Data1956-2026UEFAclubs'!$A:$A,"&lt;="&amp;$C$1)</f>
        <v>0</v>
      </c>
      <c r="I106" s="6">
        <f ca="1">COUNTIFS('Data1956-2026UEFAclubs'!H:H,$B106,'Data1956-2026UEFAclubs'!$A:$A,"&gt;="&amp;$B$1,'Data1956-2026UEFAclubs'!$A:$A,"&lt;="&amp;$C$1)</f>
        <v>0</v>
      </c>
      <c r="J106" s="7">
        <f ca="1">COUNTIFS('Data1956-2026UEFAclubs'!I:I,$B106,'Data1956-2026UEFAclubs'!$A:$A,"&gt;="&amp;$B$1,'Data1956-2026UEFAclubs'!$A:$A,"&lt;="&amp;$C$1)</f>
        <v>1</v>
      </c>
      <c r="K106" s="2">
        <f t="shared" ca="1" si="21"/>
        <v>0</v>
      </c>
      <c r="L106" s="3">
        <f t="shared" ca="1" si="22"/>
        <v>1</v>
      </c>
      <c r="M106" s="1">
        <f t="shared" ca="1" si="23"/>
        <v>1</v>
      </c>
      <c r="N106">
        <f t="shared" ca="1" si="24"/>
        <v>1</v>
      </c>
    </row>
    <row r="107" spans="1:14" ht="15.75" x14ac:dyDescent="0.25">
      <c r="A107" s="2">
        <f t="shared" si="20"/>
        <v>105</v>
      </c>
      <c r="B107" s="4" t="s">
        <v>249</v>
      </c>
      <c r="C107" s="4" t="s">
        <v>290</v>
      </c>
      <c r="D107" s="6">
        <f ca="1">COUNTIFS('Data1956-2026UEFAclubs'!B:B,$B107,'Data1956-2026UEFAclubs'!$A:$A,"&gt;="&amp;$B$1,'Data1956-2026UEFAclubs'!$A:$A,"&lt;="&amp;$C$1)</f>
        <v>0</v>
      </c>
      <c r="E107" s="7">
        <f ca="1">COUNTIFS('Data1956-2026UEFAclubs'!C:C,$B107,'Data1956-2026UEFAclubs'!$A:$A,"&gt;="&amp;$B$1,'Data1956-2026UEFAclubs'!$A:$A,"&lt;="&amp;$C$1)</f>
        <v>0</v>
      </c>
      <c r="F107" s="7">
        <f ca="1">COUNTIFS('Data1956-2026UEFAclubs'!D:D,$B107,'Data1956-2026UEFAclubs'!$A:$A,"&gt;="&amp;$B$1,'Data1956-2026UEFAclubs'!$A:$A,"&lt;="&amp;$C$1)+COUNTIFS('Data1956-2026UEFAclubs'!E:E,$B107,'Data1956-2026UEFAclubs'!$A:$A,"&gt;="&amp;$B$1,'Data1956-2026UEFAclubs'!$A:$A,"&lt;="&amp;$C$1)</f>
        <v>0</v>
      </c>
      <c r="G107" s="6">
        <f ca="1">COUNTIFS('Data1956-2026UEFAclubs'!F:F,$B107,'Data1956-2026UEFAclubs'!$A:$A,"&gt;="&amp;$B$1,'Data1956-2026UEFAclubs'!$A:$A,"&lt;="&amp;$C$1)</f>
        <v>0</v>
      </c>
      <c r="H107" s="7">
        <f ca="1">COUNTIFS('Data1956-2026UEFAclubs'!G:G,$B107,'Data1956-2026UEFAclubs'!$A:$A,"&gt;="&amp;$B$1,'Data1956-2026UEFAclubs'!$A:$A,"&lt;="&amp;$C$1)</f>
        <v>1</v>
      </c>
      <c r="I107" s="6">
        <f ca="1">COUNTIFS('Data1956-2026UEFAclubs'!H:H,$B107,'Data1956-2026UEFAclubs'!$A:$A,"&gt;="&amp;$B$1,'Data1956-2026UEFAclubs'!$A:$A,"&lt;="&amp;$C$1)</f>
        <v>0</v>
      </c>
      <c r="J107" s="7">
        <f ca="1">COUNTIFS('Data1956-2026UEFAclubs'!I:I,$B107,'Data1956-2026UEFAclubs'!$A:$A,"&gt;="&amp;$B$1,'Data1956-2026UEFAclubs'!$A:$A,"&lt;="&amp;$C$1)</f>
        <v>0</v>
      </c>
      <c r="K107" s="2">
        <f t="shared" ca="1" si="21"/>
        <v>0</v>
      </c>
      <c r="L107" s="3">
        <f t="shared" ca="1" si="22"/>
        <v>1</v>
      </c>
      <c r="M107" s="1">
        <f t="shared" ca="1" si="23"/>
        <v>1</v>
      </c>
      <c r="N107">
        <f t="shared" ca="1" si="24"/>
        <v>1</v>
      </c>
    </row>
    <row r="108" spans="1:14" ht="15.75" x14ac:dyDescent="0.25">
      <c r="A108" s="2">
        <f t="shared" si="20"/>
        <v>106</v>
      </c>
      <c r="B108" s="4" t="s">
        <v>304</v>
      </c>
      <c r="C108" s="4" t="s">
        <v>291</v>
      </c>
      <c r="D108" s="6">
        <f ca="1">COUNTIFS('Data1956-2026UEFAclubs'!B:B,$B108,'Data1956-2026UEFAclubs'!$A:$A,"&gt;="&amp;$B$1,'Data1956-2026UEFAclubs'!$A:$A,"&lt;="&amp;$C$1)</f>
        <v>0</v>
      </c>
      <c r="E108" s="7">
        <f ca="1">COUNTIFS('Data1956-2026UEFAclubs'!C:C,$B108,'Data1956-2026UEFAclubs'!$A:$A,"&gt;="&amp;$B$1,'Data1956-2026UEFAclubs'!$A:$A,"&lt;="&amp;$C$1)</f>
        <v>0</v>
      </c>
      <c r="F108" s="7">
        <f ca="1">COUNTIFS('Data1956-2026UEFAclubs'!D:D,$B108,'Data1956-2026UEFAclubs'!$A:$A,"&gt;="&amp;$B$1,'Data1956-2026UEFAclubs'!$A:$A,"&lt;="&amp;$C$1)+COUNTIFS('Data1956-2026UEFAclubs'!E:E,$B108,'Data1956-2026UEFAclubs'!$A:$A,"&gt;="&amp;$B$1,'Data1956-2026UEFAclubs'!$A:$A,"&lt;="&amp;$C$1)</f>
        <v>0</v>
      </c>
      <c r="G108" s="6">
        <f ca="1">COUNTIFS('Data1956-2026UEFAclubs'!F:F,$B108,'Data1956-2026UEFAclubs'!$A:$A,"&gt;="&amp;$B$1,'Data1956-2026UEFAclubs'!$A:$A,"&lt;="&amp;$C$1)</f>
        <v>0</v>
      </c>
      <c r="H108" s="7">
        <f ca="1">COUNTIFS('Data1956-2026UEFAclubs'!G:G,$B108,'Data1956-2026UEFAclubs'!$A:$A,"&gt;="&amp;$B$1,'Data1956-2026UEFAclubs'!$A:$A,"&lt;="&amp;$C$1)</f>
        <v>0</v>
      </c>
      <c r="I108" s="6">
        <f ca="1">COUNTIFS('Data1956-2026UEFAclubs'!H:H,$B108,'Data1956-2026UEFAclubs'!$A:$A,"&gt;="&amp;$B$1,'Data1956-2026UEFAclubs'!$A:$A,"&lt;="&amp;$C$1)</f>
        <v>0</v>
      </c>
      <c r="J108" s="7">
        <f ca="1">COUNTIFS('Data1956-2026UEFAclubs'!I:I,$B108,'Data1956-2026UEFAclubs'!$A:$A,"&gt;="&amp;$B$1,'Data1956-2026UEFAclubs'!$A:$A,"&lt;="&amp;$C$1)</f>
        <v>1</v>
      </c>
      <c r="K108" s="2">
        <f t="shared" ca="1" si="21"/>
        <v>0</v>
      </c>
      <c r="L108" s="3">
        <f t="shared" ca="1" si="22"/>
        <v>1</v>
      </c>
      <c r="M108" s="1">
        <f t="shared" ca="1" si="23"/>
        <v>1</v>
      </c>
      <c r="N108">
        <f t="shared" ca="1" si="24"/>
        <v>1</v>
      </c>
    </row>
    <row r="109" spans="1:14" ht="15.75" x14ac:dyDescent="0.25">
      <c r="A109" s="2">
        <f t="shared" si="20"/>
        <v>107</v>
      </c>
      <c r="B109" s="4" t="s">
        <v>210</v>
      </c>
      <c r="C109" s="4" t="s">
        <v>283</v>
      </c>
      <c r="D109" s="6">
        <f ca="1">COUNTIFS('Data1956-2026UEFAclubs'!B:B,$B109,'Data1956-2026UEFAclubs'!$A:$A,"&gt;="&amp;$B$1,'Data1956-2026UEFAclubs'!$A:$A,"&lt;="&amp;$C$1)</f>
        <v>0</v>
      </c>
      <c r="E109" s="7">
        <f ca="1">COUNTIFS('Data1956-2026UEFAclubs'!C:C,$B109,'Data1956-2026UEFAclubs'!$A:$A,"&gt;="&amp;$B$1,'Data1956-2026UEFAclubs'!$A:$A,"&lt;="&amp;$C$1)</f>
        <v>0</v>
      </c>
      <c r="F109" s="7">
        <f ca="1">COUNTIFS('Data1956-2026UEFAclubs'!D:D,$B109,'Data1956-2026UEFAclubs'!$A:$A,"&gt;="&amp;$B$1,'Data1956-2026UEFAclubs'!$A:$A,"&lt;="&amp;$C$1)+COUNTIFS('Data1956-2026UEFAclubs'!E:E,$B109,'Data1956-2026UEFAclubs'!$A:$A,"&gt;="&amp;$B$1,'Data1956-2026UEFAclubs'!$A:$A,"&lt;="&amp;$C$1)</f>
        <v>0</v>
      </c>
      <c r="G109" s="6">
        <f ca="1">COUNTIFS('Data1956-2026UEFAclubs'!F:F,$B109,'Data1956-2026UEFAclubs'!$A:$A,"&gt;="&amp;$B$1,'Data1956-2026UEFAclubs'!$A:$A,"&lt;="&amp;$C$1)</f>
        <v>0</v>
      </c>
      <c r="H109" s="7">
        <f ca="1">COUNTIFS('Data1956-2026UEFAclubs'!G:G,$B109,'Data1956-2026UEFAclubs'!$A:$A,"&gt;="&amp;$B$1,'Data1956-2026UEFAclubs'!$A:$A,"&lt;="&amp;$C$1)</f>
        <v>1</v>
      </c>
      <c r="I109" s="6">
        <f ca="1">COUNTIFS('Data1956-2026UEFAclubs'!H:H,$B109,'Data1956-2026UEFAclubs'!$A:$A,"&gt;="&amp;$B$1,'Data1956-2026UEFAclubs'!$A:$A,"&lt;="&amp;$C$1)</f>
        <v>0</v>
      </c>
      <c r="J109" s="7">
        <f ca="1">COUNTIFS('Data1956-2026UEFAclubs'!I:I,$B109,'Data1956-2026UEFAclubs'!$A:$A,"&gt;="&amp;$B$1,'Data1956-2026UEFAclubs'!$A:$A,"&lt;="&amp;$C$1)</f>
        <v>0</v>
      </c>
      <c r="K109" s="2">
        <f t="shared" ca="1" si="21"/>
        <v>0</v>
      </c>
      <c r="L109" s="3">
        <f t="shared" ca="1" si="22"/>
        <v>1</v>
      </c>
      <c r="M109" s="1">
        <f t="shared" ca="1" si="23"/>
        <v>1</v>
      </c>
      <c r="N109">
        <f t="shared" ca="1" si="24"/>
        <v>1</v>
      </c>
    </row>
    <row r="110" spans="1:14" ht="15.75" x14ac:dyDescent="0.25">
      <c r="A110" s="2">
        <f t="shared" si="20"/>
        <v>108</v>
      </c>
      <c r="B110" s="4" t="s">
        <v>320</v>
      </c>
      <c r="C110" s="4" t="s">
        <v>283</v>
      </c>
      <c r="D110" s="6">
        <f ca="1">COUNTIFS('Data1956-2026UEFAclubs'!B:B,$B110,'Data1956-2026UEFAclubs'!$A:$A,"&gt;="&amp;$B$1,'Data1956-2026UEFAclubs'!$A:$A,"&lt;="&amp;$C$1)</f>
        <v>0</v>
      </c>
      <c r="E110" s="7">
        <f ca="1">COUNTIFS('Data1956-2026UEFAclubs'!C:C,$B110,'Data1956-2026UEFAclubs'!$A:$A,"&gt;="&amp;$B$1,'Data1956-2026UEFAclubs'!$A:$A,"&lt;="&amp;$C$1)</f>
        <v>0</v>
      </c>
      <c r="F110" s="7">
        <f ca="1">COUNTIFS('Data1956-2026UEFAclubs'!D:D,$B110,'Data1956-2026UEFAclubs'!$A:$A,"&gt;="&amp;$B$1,'Data1956-2026UEFAclubs'!$A:$A,"&lt;="&amp;$C$1)+COUNTIFS('Data1956-2026UEFAclubs'!E:E,$B110,'Data1956-2026UEFAclubs'!$A:$A,"&gt;="&amp;$B$1,'Data1956-2026UEFAclubs'!$A:$A,"&lt;="&amp;$C$1)</f>
        <v>0</v>
      </c>
      <c r="G110" s="6">
        <f ca="1">COUNTIFS('Data1956-2026UEFAclubs'!F:F,$B110,'Data1956-2026UEFAclubs'!$A:$A,"&gt;="&amp;$B$1,'Data1956-2026UEFAclubs'!$A:$A,"&lt;="&amp;$C$1)</f>
        <v>0</v>
      </c>
      <c r="H110" s="7">
        <f ca="1">COUNTIFS('Data1956-2026UEFAclubs'!G:G,$B110,'Data1956-2026UEFAclubs'!$A:$A,"&gt;="&amp;$B$1,'Data1956-2026UEFAclubs'!$A:$A,"&lt;="&amp;$C$1)</f>
        <v>0</v>
      </c>
      <c r="I110" s="6">
        <f ca="1">COUNTIFS('Data1956-2026UEFAclubs'!H:H,$B110,'Data1956-2026UEFAclubs'!$A:$A,"&gt;="&amp;$B$1,'Data1956-2026UEFAclubs'!$A:$A,"&lt;="&amp;$C$1)</f>
        <v>0</v>
      </c>
      <c r="J110" s="7">
        <f ca="1">COUNTIFS('Data1956-2026UEFAclubs'!I:I,$B110,'Data1956-2026UEFAclubs'!$A:$A,"&gt;="&amp;$B$1,'Data1956-2026UEFAclubs'!$A:$A,"&lt;="&amp;$C$1)</f>
        <v>1</v>
      </c>
      <c r="K110" s="2">
        <f t="shared" ca="1" si="21"/>
        <v>0</v>
      </c>
      <c r="L110" s="3">
        <f t="shared" ca="1" si="22"/>
        <v>1</v>
      </c>
      <c r="M110" s="1">
        <f t="shared" ca="1" si="23"/>
        <v>1</v>
      </c>
      <c r="N110">
        <f t="shared" ca="1" si="24"/>
        <v>1</v>
      </c>
    </row>
    <row r="111" spans="1:14" ht="15.75" x14ac:dyDescent="0.25">
      <c r="A111" s="2">
        <f t="shared" si="20"/>
        <v>109</v>
      </c>
      <c r="B111" s="4" t="s">
        <v>658</v>
      </c>
      <c r="C111" s="4" t="s">
        <v>283</v>
      </c>
      <c r="D111" s="6">
        <f ca="1">COUNTIFS('Data1956-2026UEFAclubs'!B:B,$B111,'Data1956-2026UEFAclubs'!$A:$A,"&gt;="&amp;$B$1,'Data1956-2026UEFAclubs'!$A:$A,"&lt;="&amp;$C$1)</f>
        <v>0</v>
      </c>
      <c r="E111" s="7">
        <f ca="1">COUNTIFS('Data1956-2026UEFAclubs'!C:C,$B111,'Data1956-2026UEFAclubs'!$A:$A,"&gt;="&amp;$B$1,'Data1956-2026UEFAclubs'!$A:$A,"&lt;="&amp;$C$1)</f>
        <v>0</v>
      </c>
      <c r="F111" s="7">
        <f ca="1">COUNTIFS('Data1956-2026UEFAclubs'!D:D,$B111,'Data1956-2026UEFAclubs'!$A:$A,"&gt;="&amp;$B$1,'Data1956-2026UEFAclubs'!$A:$A,"&lt;="&amp;$C$1)+COUNTIFS('Data1956-2026UEFAclubs'!E:E,$B111,'Data1956-2026UEFAclubs'!$A:$A,"&gt;="&amp;$B$1,'Data1956-2026UEFAclubs'!$A:$A,"&lt;="&amp;$C$1)</f>
        <v>0</v>
      </c>
      <c r="G111" s="6">
        <f ca="1">COUNTIFS('Data1956-2026UEFAclubs'!F:F,$B111,'Data1956-2026UEFAclubs'!$A:$A,"&gt;="&amp;$B$1,'Data1956-2026UEFAclubs'!$A:$A,"&lt;="&amp;$C$1)</f>
        <v>0</v>
      </c>
      <c r="H111" s="7">
        <f ca="1">COUNTIFS('Data1956-2026UEFAclubs'!G:G,$B111,'Data1956-2026UEFAclubs'!$A:$A,"&gt;="&amp;$B$1,'Data1956-2026UEFAclubs'!$A:$A,"&lt;="&amp;$C$1)</f>
        <v>0</v>
      </c>
      <c r="I111" s="6">
        <f ca="1">COUNTIFS('Data1956-2026UEFAclubs'!H:H,$B111,'Data1956-2026UEFAclubs'!$A:$A,"&gt;="&amp;$B$1,'Data1956-2026UEFAclubs'!$A:$A,"&lt;="&amp;$C$1)</f>
        <v>0</v>
      </c>
      <c r="J111" s="7">
        <f ca="1">COUNTIFS('Data1956-2026UEFAclubs'!I:I,$B111,'Data1956-2026UEFAclubs'!$A:$A,"&gt;="&amp;$B$1,'Data1956-2026UEFAclubs'!$A:$A,"&lt;="&amp;$C$1)</f>
        <v>1</v>
      </c>
      <c r="K111" s="2">
        <f t="shared" ca="1" si="21"/>
        <v>0</v>
      </c>
      <c r="L111" s="3">
        <f t="shared" ca="1" si="22"/>
        <v>1</v>
      </c>
      <c r="M111" s="1">
        <f t="shared" ca="1" si="23"/>
        <v>1</v>
      </c>
      <c r="N111">
        <f t="shared" ca="1" si="24"/>
        <v>1</v>
      </c>
    </row>
    <row r="112" spans="1:14" ht="15.75" x14ac:dyDescent="0.25">
      <c r="A112" s="2">
        <f t="shared" si="20"/>
        <v>110</v>
      </c>
      <c r="B112" s="4" t="s">
        <v>250</v>
      </c>
      <c r="C112" s="4" t="s">
        <v>292</v>
      </c>
      <c r="D112" s="6">
        <f ca="1">COUNTIFS('Data1956-2026UEFAclubs'!B:B,$B112,'Data1956-2026UEFAclubs'!$A:$A,"&gt;="&amp;$B$1,'Data1956-2026UEFAclubs'!$A:$A,"&lt;="&amp;$C$1)</f>
        <v>0</v>
      </c>
      <c r="E112" s="7">
        <f ca="1">COUNTIFS('Data1956-2026UEFAclubs'!C:C,$B112,'Data1956-2026UEFAclubs'!$A:$A,"&gt;="&amp;$B$1,'Data1956-2026UEFAclubs'!$A:$A,"&lt;="&amp;$C$1)</f>
        <v>0</v>
      </c>
      <c r="F112" s="7">
        <f ca="1">COUNTIFS('Data1956-2026UEFAclubs'!D:D,$B112,'Data1956-2026UEFAclubs'!$A:$A,"&gt;="&amp;$B$1,'Data1956-2026UEFAclubs'!$A:$A,"&lt;="&amp;$C$1)+COUNTIFS('Data1956-2026UEFAclubs'!E:E,$B112,'Data1956-2026UEFAclubs'!$A:$A,"&gt;="&amp;$B$1,'Data1956-2026UEFAclubs'!$A:$A,"&lt;="&amp;$C$1)</f>
        <v>0</v>
      </c>
      <c r="G112" s="6">
        <f ca="1">COUNTIFS('Data1956-2026UEFAclubs'!F:F,$B112,'Data1956-2026UEFAclubs'!$A:$A,"&gt;="&amp;$B$1,'Data1956-2026UEFAclubs'!$A:$A,"&lt;="&amp;$C$1)</f>
        <v>0</v>
      </c>
      <c r="H112" s="7">
        <f ca="1">COUNTIFS('Data1956-2026UEFAclubs'!G:G,$B112,'Data1956-2026UEFAclubs'!$A:$A,"&gt;="&amp;$B$1,'Data1956-2026UEFAclubs'!$A:$A,"&lt;="&amp;$C$1)</f>
        <v>1</v>
      </c>
      <c r="I112" s="6">
        <f ca="1">COUNTIFS('Data1956-2026UEFAclubs'!H:H,$B112,'Data1956-2026UEFAclubs'!$A:$A,"&gt;="&amp;$B$1,'Data1956-2026UEFAclubs'!$A:$A,"&lt;="&amp;$C$1)</f>
        <v>0</v>
      </c>
      <c r="J112" s="7">
        <f ca="1">COUNTIFS('Data1956-2026UEFAclubs'!I:I,$B112,'Data1956-2026UEFAclubs'!$A:$A,"&gt;="&amp;$B$1,'Data1956-2026UEFAclubs'!$A:$A,"&lt;="&amp;$C$1)</f>
        <v>0</v>
      </c>
      <c r="K112" s="2">
        <f t="shared" ca="1" si="21"/>
        <v>0</v>
      </c>
      <c r="L112" s="3">
        <f t="shared" ca="1" si="22"/>
        <v>1</v>
      </c>
      <c r="M112" s="1">
        <f t="shared" ca="1" si="23"/>
        <v>1</v>
      </c>
      <c r="N112">
        <f t="shared" ca="1" si="24"/>
        <v>1</v>
      </c>
    </row>
    <row r="113" spans="1:14" ht="15.75" x14ac:dyDescent="0.25">
      <c r="A113" s="2">
        <f t="shared" si="20"/>
        <v>111</v>
      </c>
      <c r="B113" s="4" t="s">
        <v>681</v>
      </c>
      <c r="C113" s="4" t="s">
        <v>282</v>
      </c>
      <c r="D113" s="6">
        <f ca="1">COUNTIFS('Data1956-2026UEFAclubs'!B:B,$B113,'Data1956-2026UEFAclubs'!$A:$A,"&gt;="&amp;$B$1,'Data1956-2026UEFAclubs'!$A:$A,"&lt;="&amp;$C$1)</f>
        <v>0</v>
      </c>
      <c r="E113" s="7">
        <f ca="1">COUNTIFS('Data1956-2026UEFAclubs'!C:C,$B113,'Data1956-2026UEFAclubs'!$A:$A,"&gt;="&amp;$B$1,'Data1956-2026UEFAclubs'!$A:$A,"&lt;="&amp;$C$1)</f>
        <v>0</v>
      </c>
      <c r="F113" s="7">
        <f ca="1">COUNTIFS('Data1956-2026UEFAclubs'!D:D,$B113,'Data1956-2026UEFAclubs'!$A:$A,"&gt;="&amp;$B$1,'Data1956-2026UEFAclubs'!$A:$A,"&lt;="&amp;$C$1)+COUNTIFS('Data1956-2026UEFAclubs'!E:E,$B113,'Data1956-2026UEFAclubs'!$A:$A,"&gt;="&amp;$B$1,'Data1956-2026UEFAclubs'!$A:$A,"&lt;="&amp;$C$1)</f>
        <v>0</v>
      </c>
      <c r="G113" s="6">
        <f ca="1">COUNTIFS('Data1956-2026UEFAclubs'!F:F,$B113,'Data1956-2026UEFAclubs'!$A:$A,"&gt;="&amp;$B$1,'Data1956-2026UEFAclubs'!$A:$A,"&lt;="&amp;$C$1)</f>
        <v>0</v>
      </c>
      <c r="H113" s="7">
        <f ca="1">COUNTIFS('Data1956-2026UEFAclubs'!G:G,$B113,'Data1956-2026UEFAclubs'!$A:$A,"&gt;="&amp;$B$1,'Data1956-2026UEFAclubs'!$A:$A,"&lt;="&amp;$C$1)</f>
        <v>1</v>
      </c>
      <c r="I113" s="6">
        <f ca="1">COUNTIFS('Data1956-2026UEFAclubs'!H:H,$B113,'Data1956-2026UEFAclubs'!$A:$A,"&gt;="&amp;$B$1,'Data1956-2026UEFAclubs'!$A:$A,"&lt;="&amp;$C$1)</f>
        <v>0</v>
      </c>
      <c r="J113" s="7">
        <f ca="1">COUNTIFS('Data1956-2026UEFAclubs'!I:I,$B113,'Data1956-2026UEFAclubs'!$A:$A,"&gt;="&amp;$B$1,'Data1956-2026UEFAclubs'!$A:$A,"&lt;="&amp;$C$1)</f>
        <v>0</v>
      </c>
      <c r="K113" s="2">
        <f t="shared" ca="1" si="21"/>
        <v>0</v>
      </c>
      <c r="L113" s="3">
        <f t="shared" ca="1" si="22"/>
        <v>1</v>
      </c>
      <c r="M113" s="1">
        <f t="shared" ca="1" si="23"/>
        <v>1</v>
      </c>
      <c r="N113">
        <f t="shared" ca="1" si="24"/>
        <v>1</v>
      </c>
    </row>
    <row r="114" spans="1:14" ht="15.75" x14ac:dyDescent="0.25">
      <c r="A114" s="2">
        <f t="shared" si="20"/>
        <v>112</v>
      </c>
      <c r="B114" s="4" t="s">
        <v>682</v>
      </c>
      <c r="C114" s="4" t="s">
        <v>283</v>
      </c>
      <c r="D114" s="6">
        <f ca="1">COUNTIFS('Data1956-2026UEFAclubs'!B:B,$B114,'Data1956-2026UEFAclubs'!$A:$A,"&gt;="&amp;$B$1,'Data1956-2026UEFAclubs'!$A:$A,"&lt;="&amp;$C$1)</f>
        <v>0</v>
      </c>
      <c r="E114" s="7">
        <f ca="1">COUNTIFS('Data1956-2026UEFAclubs'!C:C,$B114,'Data1956-2026UEFAclubs'!$A:$A,"&gt;="&amp;$B$1,'Data1956-2026UEFAclubs'!$A:$A,"&lt;="&amp;$C$1)</f>
        <v>0</v>
      </c>
      <c r="F114" s="7">
        <f ca="1">COUNTIFS('Data1956-2026UEFAclubs'!D:D,$B114,'Data1956-2026UEFAclubs'!$A:$A,"&gt;="&amp;$B$1,'Data1956-2026UEFAclubs'!$A:$A,"&lt;="&amp;$C$1)+COUNTIFS('Data1956-2026UEFAclubs'!E:E,$B114,'Data1956-2026UEFAclubs'!$A:$A,"&gt;="&amp;$B$1,'Data1956-2026UEFAclubs'!$A:$A,"&lt;="&amp;$C$1)</f>
        <v>0</v>
      </c>
      <c r="G114" s="6">
        <f ca="1">COUNTIFS('Data1956-2026UEFAclubs'!F:F,$B114,'Data1956-2026UEFAclubs'!$A:$A,"&gt;="&amp;$B$1,'Data1956-2026UEFAclubs'!$A:$A,"&lt;="&amp;$C$1)</f>
        <v>0</v>
      </c>
      <c r="H114" s="7">
        <f ca="1">COUNTIFS('Data1956-2026UEFAclubs'!G:G,$B114,'Data1956-2026UEFAclubs'!$A:$A,"&gt;="&amp;$B$1,'Data1956-2026UEFAclubs'!$A:$A,"&lt;="&amp;$C$1)</f>
        <v>0</v>
      </c>
      <c r="I114" s="6">
        <f ca="1">COUNTIFS('Data1956-2026UEFAclubs'!H:H,$B114,'Data1956-2026UEFAclubs'!$A:$A,"&gt;="&amp;$B$1,'Data1956-2026UEFAclubs'!$A:$A,"&lt;="&amp;$C$1)</f>
        <v>0</v>
      </c>
      <c r="J114" s="7">
        <f ca="1">COUNTIFS('Data1956-2026UEFAclubs'!I:I,$B114,'Data1956-2026UEFAclubs'!$A:$A,"&gt;="&amp;$B$1,'Data1956-2026UEFAclubs'!$A:$A,"&lt;="&amp;$C$1)</f>
        <v>1</v>
      </c>
      <c r="K114" s="2">
        <f t="shared" ca="1" si="21"/>
        <v>0</v>
      </c>
      <c r="L114" s="3">
        <f t="shared" ca="1" si="22"/>
        <v>1</v>
      </c>
      <c r="M114" s="1">
        <f t="shared" ca="1" si="23"/>
        <v>1</v>
      </c>
      <c r="N114">
        <f t="shared" ca="1" si="24"/>
        <v>1</v>
      </c>
    </row>
    <row r="115" spans="1:14" ht="15.75" x14ac:dyDescent="0.25">
      <c r="A115" s="2">
        <f t="shared" si="20"/>
        <v>113</v>
      </c>
      <c r="B115" s="4" t="s">
        <v>459</v>
      </c>
      <c r="C115" s="4" t="s">
        <v>409</v>
      </c>
      <c r="D115" s="6">
        <f ca="1">COUNTIFS('Data1956-2026UEFAclubs'!B:B,$B115,'Data1956-2026UEFAclubs'!$A:$A,"&gt;="&amp;$B$1,'Data1956-2026UEFAclubs'!$A:$A,"&lt;="&amp;$C$1)</f>
        <v>0</v>
      </c>
      <c r="E115" s="7">
        <f ca="1">COUNTIFS('Data1956-2026UEFAclubs'!C:C,$B115,'Data1956-2026UEFAclubs'!$A:$A,"&gt;="&amp;$B$1,'Data1956-2026UEFAclubs'!$A:$A,"&lt;="&amp;$C$1)</f>
        <v>0</v>
      </c>
      <c r="F115" s="7">
        <f ca="1">COUNTIFS('Data1956-2026UEFAclubs'!D:D,$B115,'Data1956-2026UEFAclubs'!$A:$A,"&gt;="&amp;$B$1,'Data1956-2026UEFAclubs'!$A:$A,"&lt;="&amp;$C$1)+COUNTIFS('Data1956-2026UEFAclubs'!E:E,$B115,'Data1956-2026UEFAclubs'!$A:$A,"&gt;="&amp;$B$1,'Data1956-2026UEFAclubs'!$A:$A,"&lt;="&amp;$C$1)</f>
        <v>1</v>
      </c>
      <c r="G115" s="6">
        <f ca="1">COUNTIFS('Data1956-2026UEFAclubs'!F:F,$B115,'Data1956-2026UEFAclubs'!$A:$A,"&gt;="&amp;$B$1,'Data1956-2026UEFAclubs'!$A:$A,"&lt;="&amp;$C$1)</f>
        <v>0</v>
      </c>
      <c r="H115" s="7">
        <f ca="1">COUNTIFS('Data1956-2026UEFAclubs'!G:G,$B115,'Data1956-2026UEFAclubs'!$A:$A,"&gt;="&amp;$B$1,'Data1956-2026UEFAclubs'!$A:$A,"&lt;="&amp;$C$1)</f>
        <v>0</v>
      </c>
      <c r="I115" s="6">
        <f ca="1">COUNTIFS('Data1956-2026UEFAclubs'!H:H,$B115,'Data1956-2026UEFAclubs'!$A:$A,"&gt;="&amp;$B$1,'Data1956-2026UEFAclubs'!$A:$A,"&lt;="&amp;$C$1)</f>
        <v>0</v>
      </c>
      <c r="J115" s="7">
        <f ca="1">COUNTIFS('Data1956-2026UEFAclubs'!I:I,$B115,'Data1956-2026UEFAclubs'!$A:$A,"&gt;="&amp;$B$1,'Data1956-2026UEFAclubs'!$A:$A,"&lt;="&amp;$C$1)</f>
        <v>0</v>
      </c>
      <c r="K115" s="2">
        <f t="shared" ca="1" si="21"/>
        <v>0</v>
      </c>
      <c r="L115" s="3">
        <f t="shared" ca="1" si="22"/>
        <v>0</v>
      </c>
      <c r="M115" s="1">
        <f t="shared" ca="1" si="23"/>
        <v>0</v>
      </c>
      <c r="N115">
        <f t="shared" ca="1" si="24"/>
        <v>1</v>
      </c>
    </row>
    <row r="116" spans="1:14" ht="15.75" x14ac:dyDescent="0.25">
      <c r="A116" s="2">
        <f t="shared" si="20"/>
        <v>114</v>
      </c>
      <c r="B116" s="4" t="s">
        <v>448</v>
      </c>
      <c r="C116" s="4" t="s">
        <v>409</v>
      </c>
      <c r="D116" s="6">
        <f ca="1">COUNTIFS('Data1956-2026UEFAclubs'!B:B,$B116,'Data1956-2026UEFAclubs'!$A:$A,"&gt;="&amp;$B$1,'Data1956-2026UEFAclubs'!$A:$A,"&lt;="&amp;$C$1)</f>
        <v>0</v>
      </c>
      <c r="E116" s="7">
        <f ca="1">COUNTIFS('Data1956-2026UEFAclubs'!C:C,$B116,'Data1956-2026UEFAclubs'!$A:$A,"&gt;="&amp;$B$1,'Data1956-2026UEFAclubs'!$A:$A,"&lt;="&amp;$C$1)</f>
        <v>0</v>
      </c>
      <c r="F116" s="7">
        <f ca="1">COUNTIFS('Data1956-2026UEFAclubs'!D:D,$B116,'Data1956-2026UEFAclubs'!$A:$A,"&gt;="&amp;$B$1,'Data1956-2026UEFAclubs'!$A:$A,"&lt;="&amp;$C$1)+COUNTIFS('Data1956-2026UEFAclubs'!E:E,$B116,'Data1956-2026UEFAclubs'!$A:$A,"&gt;="&amp;$B$1,'Data1956-2026UEFAclubs'!$A:$A,"&lt;="&amp;$C$1)</f>
        <v>1</v>
      </c>
      <c r="G116" s="6">
        <f ca="1">COUNTIFS('Data1956-2026UEFAclubs'!F:F,$B116,'Data1956-2026UEFAclubs'!$A:$A,"&gt;="&amp;$B$1,'Data1956-2026UEFAclubs'!$A:$A,"&lt;="&amp;$C$1)</f>
        <v>0</v>
      </c>
      <c r="H116" s="7">
        <f ca="1">COUNTIFS('Data1956-2026UEFAclubs'!G:G,$B116,'Data1956-2026UEFAclubs'!$A:$A,"&gt;="&amp;$B$1,'Data1956-2026UEFAclubs'!$A:$A,"&lt;="&amp;$C$1)</f>
        <v>0</v>
      </c>
      <c r="I116" s="6">
        <f ca="1">COUNTIFS('Data1956-2026UEFAclubs'!H:H,$B116,'Data1956-2026UEFAclubs'!$A:$A,"&gt;="&amp;$B$1,'Data1956-2026UEFAclubs'!$A:$A,"&lt;="&amp;$C$1)</f>
        <v>0</v>
      </c>
      <c r="J116" s="7">
        <f ca="1">COUNTIFS('Data1956-2026UEFAclubs'!I:I,$B116,'Data1956-2026UEFAclubs'!$A:$A,"&gt;="&amp;$B$1,'Data1956-2026UEFAclubs'!$A:$A,"&lt;="&amp;$C$1)</f>
        <v>0</v>
      </c>
      <c r="K116" s="2">
        <f t="shared" ca="1" si="21"/>
        <v>0</v>
      </c>
      <c r="L116" s="3">
        <f t="shared" ca="1" si="22"/>
        <v>0</v>
      </c>
      <c r="M116" s="1">
        <f t="shared" ca="1" si="23"/>
        <v>0</v>
      </c>
      <c r="N116">
        <f t="shared" ca="1" si="24"/>
        <v>1</v>
      </c>
    </row>
    <row r="117" spans="1:14" ht="15.75" x14ac:dyDescent="0.25">
      <c r="A117" s="2">
        <f t="shared" si="20"/>
        <v>115</v>
      </c>
      <c r="B117" s="4" t="s">
        <v>39</v>
      </c>
      <c r="C117" s="4" t="s">
        <v>285</v>
      </c>
      <c r="D117" s="6">
        <f ca="1">COUNTIFS('Data1956-2026UEFAclubs'!B:B,$B117,'Data1956-2026UEFAclubs'!$A:$A,"&gt;="&amp;$B$1,'Data1956-2026UEFAclubs'!$A:$A,"&lt;="&amp;$C$1)</f>
        <v>0</v>
      </c>
      <c r="E117" s="7">
        <f ca="1">COUNTIFS('Data1956-2026UEFAclubs'!C:C,$B117,'Data1956-2026UEFAclubs'!$A:$A,"&gt;="&amp;$B$1,'Data1956-2026UEFAclubs'!$A:$A,"&lt;="&amp;$C$1)</f>
        <v>0</v>
      </c>
      <c r="F117" s="7">
        <f ca="1">COUNTIFS('Data1956-2026UEFAclubs'!D:D,$B117,'Data1956-2026UEFAclubs'!$A:$A,"&gt;="&amp;$B$1,'Data1956-2026UEFAclubs'!$A:$A,"&lt;="&amp;$C$1)+COUNTIFS('Data1956-2026UEFAclubs'!E:E,$B117,'Data1956-2026UEFAclubs'!$A:$A,"&gt;="&amp;$B$1,'Data1956-2026UEFAclubs'!$A:$A,"&lt;="&amp;$C$1)</f>
        <v>1</v>
      </c>
      <c r="G117" s="6">
        <f ca="1">COUNTIFS('Data1956-2026UEFAclubs'!F:F,$B117,'Data1956-2026UEFAclubs'!$A:$A,"&gt;="&amp;$B$1,'Data1956-2026UEFAclubs'!$A:$A,"&lt;="&amp;$C$1)</f>
        <v>0</v>
      </c>
      <c r="H117" s="7">
        <f ca="1">COUNTIFS('Data1956-2026UEFAclubs'!G:G,$B117,'Data1956-2026UEFAclubs'!$A:$A,"&gt;="&amp;$B$1,'Data1956-2026UEFAclubs'!$A:$A,"&lt;="&amp;$C$1)</f>
        <v>0</v>
      </c>
      <c r="I117" s="6">
        <f ca="1">COUNTIFS('Data1956-2026UEFAclubs'!H:H,$B117,'Data1956-2026UEFAclubs'!$A:$A,"&gt;="&amp;$B$1,'Data1956-2026UEFAclubs'!$A:$A,"&lt;="&amp;$C$1)</f>
        <v>0</v>
      </c>
      <c r="J117" s="7">
        <f ca="1">COUNTIFS('Data1956-2026UEFAclubs'!I:I,$B117,'Data1956-2026UEFAclubs'!$A:$A,"&gt;="&amp;$B$1,'Data1956-2026UEFAclubs'!$A:$A,"&lt;="&amp;$C$1)</f>
        <v>0</v>
      </c>
      <c r="K117" s="2">
        <f t="shared" ca="1" si="21"/>
        <v>0</v>
      </c>
      <c r="L117" s="3">
        <f t="shared" ca="1" si="22"/>
        <v>0</v>
      </c>
      <c r="M117" s="1">
        <f t="shared" ca="1" si="23"/>
        <v>0</v>
      </c>
      <c r="N117">
        <f t="shared" ca="1" si="24"/>
        <v>1</v>
      </c>
    </row>
    <row r="118" spans="1:14" ht="15.75" x14ac:dyDescent="0.25">
      <c r="A118" s="2">
        <f t="shared" si="20"/>
        <v>116</v>
      </c>
      <c r="B118" s="4" t="s">
        <v>446</v>
      </c>
      <c r="C118" s="4" t="s">
        <v>293</v>
      </c>
      <c r="D118" s="6">
        <f ca="1">COUNTIFS('Data1956-2026UEFAclubs'!B:B,$B118,'Data1956-2026UEFAclubs'!$A:$A,"&gt;="&amp;$B$1,'Data1956-2026UEFAclubs'!$A:$A,"&lt;="&amp;$C$1)</f>
        <v>0</v>
      </c>
      <c r="E118" s="7">
        <f ca="1">COUNTIFS('Data1956-2026UEFAclubs'!C:C,$B118,'Data1956-2026UEFAclubs'!$A:$A,"&gt;="&amp;$B$1,'Data1956-2026UEFAclubs'!$A:$A,"&lt;="&amp;$C$1)</f>
        <v>0</v>
      </c>
      <c r="F118" s="7">
        <f ca="1">COUNTIFS('Data1956-2026UEFAclubs'!D:D,$B118,'Data1956-2026UEFAclubs'!$A:$A,"&gt;="&amp;$B$1,'Data1956-2026UEFAclubs'!$A:$A,"&lt;="&amp;$C$1)+COUNTIFS('Data1956-2026UEFAclubs'!E:E,$B118,'Data1956-2026UEFAclubs'!$A:$A,"&gt;="&amp;$B$1,'Data1956-2026UEFAclubs'!$A:$A,"&lt;="&amp;$C$1)</f>
        <v>1</v>
      </c>
      <c r="G118" s="6">
        <f ca="1">COUNTIFS('Data1956-2026UEFAclubs'!F:F,$B118,'Data1956-2026UEFAclubs'!$A:$A,"&gt;="&amp;$B$1,'Data1956-2026UEFAclubs'!$A:$A,"&lt;="&amp;$C$1)</f>
        <v>0</v>
      </c>
      <c r="H118" s="7">
        <f ca="1">COUNTIFS('Data1956-2026UEFAclubs'!G:G,$B118,'Data1956-2026UEFAclubs'!$A:$A,"&gt;="&amp;$B$1,'Data1956-2026UEFAclubs'!$A:$A,"&lt;="&amp;$C$1)</f>
        <v>0</v>
      </c>
      <c r="I118" s="6">
        <f ca="1">COUNTIFS('Data1956-2026UEFAclubs'!H:H,$B118,'Data1956-2026UEFAclubs'!$A:$A,"&gt;="&amp;$B$1,'Data1956-2026UEFAclubs'!$A:$A,"&lt;="&amp;$C$1)</f>
        <v>0</v>
      </c>
      <c r="J118" s="7">
        <f ca="1">COUNTIFS('Data1956-2026UEFAclubs'!I:I,$B118,'Data1956-2026UEFAclubs'!$A:$A,"&gt;="&amp;$B$1,'Data1956-2026UEFAclubs'!$A:$A,"&lt;="&amp;$C$1)</f>
        <v>0</v>
      </c>
      <c r="K118" s="2">
        <f t="shared" ca="1" si="21"/>
        <v>0</v>
      </c>
      <c r="L118" s="3">
        <f t="shared" ca="1" si="22"/>
        <v>0</v>
      </c>
      <c r="M118" s="1">
        <f t="shared" ca="1" si="23"/>
        <v>0</v>
      </c>
      <c r="N118">
        <f t="shared" ca="1" si="24"/>
        <v>1</v>
      </c>
    </row>
    <row r="119" spans="1:14" ht="15.75" x14ac:dyDescent="0.25">
      <c r="A119" s="2">
        <f t="shared" si="20"/>
        <v>117</v>
      </c>
      <c r="B119" s="4" t="s">
        <v>442</v>
      </c>
      <c r="C119" s="4" t="s">
        <v>282</v>
      </c>
      <c r="D119" s="6">
        <f ca="1">COUNTIFS('Data1956-2026UEFAclubs'!B:B,$B119,'Data1956-2026UEFAclubs'!$A:$A,"&gt;="&amp;$B$1,'Data1956-2026UEFAclubs'!$A:$A,"&lt;="&amp;$C$1)</f>
        <v>0</v>
      </c>
      <c r="E119" s="7">
        <f ca="1">COUNTIFS('Data1956-2026UEFAclubs'!C:C,$B119,'Data1956-2026UEFAclubs'!$A:$A,"&gt;="&amp;$B$1,'Data1956-2026UEFAclubs'!$A:$A,"&lt;="&amp;$C$1)</f>
        <v>0</v>
      </c>
      <c r="F119" s="7">
        <f ca="1">COUNTIFS('Data1956-2026UEFAclubs'!D:D,$B119,'Data1956-2026UEFAclubs'!$A:$A,"&gt;="&amp;$B$1,'Data1956-2026UEFAclubs'!$A:$A,"&lt;="&amp;$C$1)+COUNTIFS('Data1956-2026UEFAclubs'!E:E,$B119,'Data1956-2026UEFAclubs'!$A:$A,"&gt;="&amp;$B$1,'Data1956-2026UEFAclubs'!$A:$A,"&lt;="&amp;$C$1)</f>
        <v>1</v>
      </c>
      <c r="G119" s="6">
        <f ca="1">COUNTIFS('Data1956-2026UEFAclubs'!F:F,$B119,'Data1956-2026UEFAclubs'!$A:$A,"&gt;="&amp;$B$1,'Data1956-2026UEFAclubs'!$A:$A,"&lt;="&amp;$C$1)</f>
        <v>0</v>
      </c>
      <c r="H119" s="7">
        <f ca="1">COUNTIFS('Data1956-2026UEFAclubs'!G:G,$B119,'Data1956-2026UEFAclubs'!$A:$A,"&gt;="&amp;$B$1,'Data1956-2026UEFAclubs'!$A:$A,"&lt;="&amp;$C$1)</f>
        <v>0</v>
      </c>
      <c r="I119" s="6">
        <f ca="1">COUNTIFS('Data1956-2026UEFAclubs'!H:H,$B119,'Data1956-2026UEFAclubs'!$A:$A,"&gt;="&amp;$B$1,'Data1956-2026UEFAclubs'!$A:$A,"&lt;="&amp;$C$1)</f>
        <v>0</v>
      </c>
      <c r="J119" s="7">
        <f ca="1">COUNTIFS('Data1956-2026UEFAclubs'!I:I,$B119,'Data1956-2026UEFAclubs'!$A:$A,"&gt;="&amp;$B$1,'Data1956-2026UEFAclubs'!$A:$A,"&lt;="&amp;$C$1)</f>
        <v>0</v>
      </c>
      <c r="K119" s="2">
        <f t="shared" ca="1" si="21"/>
        <v>0</v>
      </c>
      <c r="L119" s="3">
        <f t="shared" ca="1" si="22"/>
        <v>0</v>
      </c>
      <c r="M119" s="1">
        <f t="shared" ca="1" si="23"/>
        <v>0</v>
      </c>
      <c r="N119">
        <f t="shared" ca="1" si="24"/>
        <v>1</v>
      </c>
    </row>
    <row r="120" spans="1:14" ht="15.75" x14ac:dyDescent="0.25">
      <c r="A120" s="2">
        <f t="shared" si="20"/>
        <v>118</v>
      </c>
      <c r="B120" s="4" t="s">
        <v>463</v>
      </c>
      <c r="C120" s="4" t="s">
        <v>261</v>
      </c>
      <c r="D120" s="6">
        <f ca="1">COUNTIFS('Data1956-2026UEFAclubs'!B:B,$B120,'Data1956-2026UEFAclubs'!$A:$A,"&gt;="&amp;$B$1,'Data1956-2026UEFAclubs'!$A:$A,"&lt;="&amp;$C$1)</f>
        <v>0</v>
      </c>
      <c r="E120" s="7">
        <f ca="1">COUNTIFS('Data1956-2026UEFAclubs'!C:C,$B120,'Data1956-2026UEFAclubs'!$A:$A,"&gt;="&amp;$B$1,'Data1956-2026UEFAclubs'!$A:$A,"&lt;="&amp;$C$1)</f>
        <v>0</v>
      </c>
      <c r="F120" s="7">
        <f ca="1">COUNTIFS('Data1956-2026UEFAclubs'!D:D,$B120,'Data1956-2026UEFAclubs'!$A:$A,"&gt;="&amp;$B$1,'Data1956-2026UEFAclubs'!$A:$A,"&lt;="&amp;$C$1)+COUNTIFS('Data1956-2026UEFAclubs'!E:E,$B120,'Data1956-2026UEFAclubs'!$A:$A,"&gt;="&amp;$B$1,'Data1956-2026UEFAclubs'!$A:$A,"&lt;="&amp;$C$1)</f>
        <v>1</v>
      </c>
      <c r="G120" s="6">
        <f ca="1">COUNTIFS('Data1956-2026UEFAclubs'!F:F,$B120,'Data1956-2026UEFAclubs'!$A:$A,"&gt;="&amp;$B$1,'Data1956-2026UEFAclubs'!$A:$A,"&lt;="&amp;$C$1)</f>
        <v>0</v>
      </c>
      <c r="H120" s="7">
        <f ca="1">COUNTIFS('Data1956-2026UEFAclubs'!G:G,$B120,'Data1956-2026UEFAclubs'!$A:$A,"&gt;="&amp;$B$1,'Data1956-2026UEFAclubs'!$A:$A,"&lt;="&amp;$C$1)</f>
        <v>0</v>
      </c>
      <c r="I120" s="6">
        <f ca="1">COUNTIFS('Data1956-2026UEFAclubs'!H:H,$B120,'Data1956-2026UEFAclubs'!$A:$A,"&gt;="&amp;$B$1,'Data1956-2026UEFAclubs'!$A:$A,"&lt;="&amp;$C$1)</f>
        <v>0</v>
      </c>
      <c r="J120" s="7">
        <f ca="1">COUNTIFS('Data1956-2026UEFAclubs'!I:I,$B120,'Data1956-2026UEFAclubs'!$A:$A,"&gt;="&amp;$B$1,'Data1956-2026UEFAclubs'!$A:$A,"&lt;="&amp;$C$1)</f>
        <v>0</v>
      </c>
      <c r="K120" s="2">
        <f t="shared" ca="1" si="21"/>
        <v>0</v>
      </c>
      <c r="L120" s="3">
        <f t="shared" ca="1" si="22"/>
        <v>0</v>
      </c>
      <c r="M120" s="1">
        <f t="shared" ca="1" si="23"/>
        <v>0</v>
      </c>
      <c r="N120">
        <f t="shared" ca="1" si="24"/>
        <v>1</v>
      </c>
    </row>
    <row r="121" spans="1:14" ht="15.75" x14ac:dyDescent="0.25">
      <c r="A121" s="2">
        <f t="shared" si="20"/>
        <v>119</v>
      </c>
      <c r="B121" s="4" t="s">
        <v>460</v>
      </c>
      <c r="C121" s="4" t="s">
        <v>261</v>
      </c>
      <c r="D121" s="6">
        <f ca="1">COUNTIFS('Data1956-2026UEFAclubs'!B:B,$B121,'Data1956-2026UEFAclubs'!$A:$A,"&gt;="&amp;$B$1,'Data1956-2026UEFAclubs'!$A:$A,"&lt;="&amp;$C$1)</f>
        <v>0</v>
      </c>
      <c r="E121" s="7">
        <f ca="1">COUNTIFS('Data1956-2026UEFAclubs'!C:C,$B121,'Data1956-2026UEFAclubs'!$A:$A,"&gt;="&amp;$B$1,'Data1956-2026UEFAclubs'!$A:$A,"&lt;="&amp;$C$1)</f>
        <v>0</v>
      </c>
      <c r="F121" s="7">
        <f ca="1">COUNTIFS('Data1956-2026UEFAclubs'!D:D,$B121,'Data1956-2026UEFAclubs'!$A:$A,"&gt;="&amp;$B$1,'Data1956-2026UEFAclubs'!$A:$A,"&lt;="&amp;$C$1)+COUNTIFS('Data1956-2026UEFAclubs'!E:E,$B121,'Data1956-2026UEFAclubs'!$A:$A,"&gt;="&amp;$B$1,'Data1956-2026UEFAclubs'!$A:$A,"&lt;="&amp;$C$1)</f>
        <v>1</v>
      </c>
      <c r="G121" s="6">
        <f ca="1">COUNTIFS('Data1956-2026UEFAclubs'!F:F,$B121,'Data1956-2026UEFAclubs'!$A:$A,"&gt;="&amp;$B$1,'Data1956-2026UEFAclubs'!$A:$A,"&lt;="&amp;$C$1)</f>
        <v>0</v>
      </c>
      <c r="H121" s="7">
        <f ca="1">COUNTIFS('Data1956-2026UEFAclubs'!G:G,$B121,'Data1956-2026UEFAclubs'!$A:$A,"&gt;="&amp;$B$1,'Data1956-2026UEFAclubs'!$A:$A,"&lt;="&amp;$C$1)</f>
        <v>0</v>
      </c>
      <c r="I121" s="6">
        <f ca="1">COUNTIFS('Data1956-2026UEFAclubs'!H:H,$B121,'Data1956-2026UEFAclubs'!$A:$A,"&gt;="&amp;$B$1,'Data1956-2026UEFAclubs'!$A:$A,"&lt;="&amp;$C$1)</f>
        <v>0</v>
      </c>
      <c r="J121" s="7">
        <f ca="1">COUNTIFS('Data1956-2026UEFAclubs'!I:I,$B121,'Data1956-2026UEFAclubs'!$A:$A,"&gt;="&amp;$B$1,'Data1956-2026UEFAclubs'!$A:$A,"&lt;="&amp;$C$1)</f>
        <v>0</v>
      </c>
      <c r="K121" s="2">
        <f t="shared" ca="1" si="21"/>
        <v>0</v>
      </c>
      <c r="L121" s="3">
        <f t="shared" ca="1" si="22"/>
        <v>0</v>
      </c>
      <c r="M121" s="1">
        <f t="shared" ca="1" si="23"/>
        <v>0</v>
      </c>
      <c r="N121">
        <f t="shared" ca="1" si="24"/>
        <v>1</v>
      </c>
    </row>
    <row r="122" spans="1:14" ht="15.75" x14ac:dyDescent="0.25">
      <c r="A122" s="2">
        <f t="shared" si="20"/>
        <v>120</v>
      </c>
      <c r="B122" s="4" t="s">
        <v>456</v>
      </c>
      <c r="C122" s="4" t="s">
        <v>331</v>
      </c>
      <c r="D122" s="6">
        <f ca="1">COUNTIFS('Data1956-2026UEFAclubs'!B:B,$B122,'Data1956-2026UEFAclubs'!$A:$A,"&gt;="&amp;$B$1,'Data1956-2026UEFAclubs'!$A:$A,"&lt;="&amp;$C$1)</f>
        <v>0</v>
      </c>
      <c r="E122" s="7">
        <f ca="1">COUNTIFS('Data1956-2026UEFAclubs'!C:C,$B122,'Data1956-2026UEFAclubs'!$A:$A,"&gt;="&amp;$B$1,'Data1956-2026UEFAclubs'!$A:$A,"&lt;="&amp;$C$1)</f>
        <v>0</v>
      </c>
      <c r="F122" s="7">
        <f ca="1">COUNTIFS('Data1956-2026UEFAclubs'!D:D,$B122,'Data1956-2026UEFAclubs'!$A:$A,"&gt;="&amp;$B$1,'Data1956-2026UEFAclubs'!$A:$A,"&lt;="&amp;$C$1)+COUNTIFS('Data1956-2026UEFAclubs'!E:E,$B122,'Data1956-2026UEFAclubs'!$A:$A,"&gt;="&amp;$B$1,'Data1956-2026UEFAclubs'!$A:$A,"&lt;="&amp;$C$1)</f>
        <v>1</v>
      </c>
      <c r="G122" s="6">
        <f ca="1">COUNTIFS('Data1956-2026UEFAclubs'!F:F,$B122,'Data1956-2026UEFAclubs'!$A:$A,"&gt;="&amp;$B$1,'Data1956-2026UEFAclubs'!$A:$A,"&lt;="&amp;$C$1)</f>
        <v>0</v>
      </c>
      <c r="H122" s="7">
        <f ca="1">COUNTIFS('Data1956-2026UEFAclubs'!G:G,$B122,'Data1956-2026UEFAclubs'!$A:$A,"&gt;="&amp;$B$1,'Data1956-2026UEFAclubs'!$A:$A,"&lt;="&amp;$C$1)</f>
        <v>0</v>
      </c>
      <c r="I122" s="6">
        <f ca="1">COUNTIFS('Data1956-2026UEFAclubs'!H:H,$B122,'Data1956-2026UEFAclubs'!$A:$A,"&gt;="&amp;$B$1,'Data1956-2026UEFAclubs'!$A:$A,"&lt;="&amp;$C$1)</f>
        <v>0</v>
      </c>
      <c r="J122" s="7">
        <f ca="1">COUNTIFS('Data1956-2026UEFAclubs'!I:I,$B122,'Data1956-2026UEFAclubs'!$A:$A,"&gt;="&amp;$B$1,'Data1956-2026UEFAclubs'!$A:$A,"&lt;="&amp;$C$1)</f>
        <v>0</v>
      </c>
      <c r="K122" s="2">
        <f t="shared" ca="1" si="21"/>
        <v>0</v>
      </c>
      <c r="L122" s="3">
        <f t="shared" ca="1" si="22"/>
        <v>0</v>
      </c>
      <c r="M122" s="1">
        <f t="shared" ca="1" si="23"/>
        <v>0</v>
      </c>
      <c r="N122">
        <f t="shared" ca="1" si="24"/>
        <v>1</v>
      </c>
    </row>
    <row r="123" spans="1:14" ht="15.75" x14ac:dyDescent="0.25">
      <c r="A123" s="2">
        <f t="shared" si="20"/>
        <v>121</v>
      </c>
      <c r="B123" s="4" t="s">
        <v>452</v>
      </c>
      <c r="C123" s="4" t="s">
        <v>331</v>
      </c>
      <c r="D123" s="6">
        <f ca="1">COUNTIFS('Data1956-2026UEFAclubs'!B:B,$B123,'Data1956-2026UEFAclubs'!$A:$A,"&gt;="&amp;$B$1,'Data1956-2026UEFAclubs'!$A:$A,"&lt;="&amp;$C$1)</f>
        <v>0</v>
      </c>
      <c r="E123" s="7">
        <f ca="1">COUNTIFS('Data1956-2026UEFAclubs'!C:C,$B123,'Data1956-2026UEFAclubs'!$A:$A,"&gt;="&amp;$B$1,'Data1956-2026UEFAclubs'!$A:$A,"&lt;="&amp;$C$1)</f>
        <v>0</v>
      </c>
      <c r="F123" s="7">
        <f ca="1">COUNTIFS('Data1956-2026UEFAclubs'!D:D,$B123,'Data1956-2026UEFAclubs'!$A:$A,"&gt;="&amp;$B$1,'Data1956-2026UEFAclubs'!$A:$A,"&lt;="&amp;$C$1)+COUNTIFS('Data1956-2026UEFAclubs'!E:E,$B123,'Data1956-2026UEFAclubs'!$A:$A,"&gt;="&amp;$B$1,'Data1956-2026UEFAclubs'!$A:$A,"&lt;="&amp;$C$1)</f>
        <v>1</v>
      </c>
      <c r="G123" s="6">
        <f ca="1">COUNTIFS('Data1956-2026UEFAclubs'!F:F,$B123,'Data1956-2026UEFAclubs'!$A:$A,"&gt;="&amp;$B$1,'Data1956-2026UEFAclubs'!$A:$A,"&lt;="&amp;$C$1)</f>
        <v>0</v>
      </c>
      <c r="H123" s="7">
        <f ca="1">COUNTIFS('Data1956-2026UEFAclubs'!G:G,$B123,'Data1956-2026UEFAclubs'!$A:$A,"&gt;="&amp;$B$1,'Data1956-2026UEFAclubs'!$A:$A,"&lt;="&amp;$C$1)</f>
        <v>0</v>
      </c>
      <c r="I123" s="6">
        <f ca="1">COUNTIFS('Data1956-2026UEFAclubs'!H:H,$B123,'Data1956-2026UEFAclubs'!$A:$A,"&gt;="&amp;$B$1,'Data1956-2026UEFAclubs'!$A:$A,"&lt;="&amp;$C$1)</f>
        <v>0</v>
      </c>
      <c r="J123" s="7">
        <f ca="1">COUNTIFS('Data1956-2026UEFAclubs'!I:I,$B123,'Data1956-2026UEFAclubs'!$A:$A,"&gt;="&amp;$B$1,'Data1956-2026UEFAclubs'!$A:$A,"&lt;="&amp;$C$1)</f>
        <v>0</v>
      </c>
      <c r="K123" s="2">
        <f t="shared" ca="1" si="21"/>
        <v>0</v>
      </c>
      <c r="L123" s="3">
        <f t="shared" ca="1" si="22"/>
        <v>0</v>
      </c>
      <c r="M123" s="1">
        <f t="shared" ca="1" si="23"/>
        <v>0</v>
      </c>
      <c r="N123">
        <f t="shared" ca="1" si="24"/>
        <v>1</v>
      </c>
    </row>
    <row r="124" spans="1:14" ht="15.75" x14ac:dyDescent="0.25">
      <c r="A124" s="2">
        <f t="shared" si="20"/>
        <v>122</v>
      </c>
      <c r="B124" s="4" t="s">
        <v>450</v>
      </c>
      <c r="C124" s="4" t="s">
        <v>329</v>
      </c>
      <c r="D124" s="6">
        <f ca="1">COUNTIFS('Data1956-2026UEFAclubs'!B:B,$B124,'Data1956-2026UEFAclubs'!$A:$A,"&gt;="&amp;$B$1,'Data1956-2026UEFAclubs'!$A:$A,"&lt;="&amp;$C$1)</f>
        <v>0</v>
      </c>
      <c r="E124" s="7">
        <f ca="1">COUNTIFS('Data1956-2026UEFAclubs'!C:C,$B124,'Data1956-2026UEFAclubs'!$A:$A,"&gt;="&amp;$B$1,'Data1956-2026UEFAclubs'!$A:$A,"&lt;="&amp;$C$1)</f>
        <v>0</v>
      </c>
      <c r="F124" s="7">
        <f ca="1">COUNTIFS('Data1956-2026UEFAclubs'!D:D,$B124,'Data1956-2026UEFAclubs'!$A:$A,"&gt;="&amp;$B$1,'Data1956-2026UEFAclubs'!$A:$A,"&lt;="&amp;$C$1)+COUNTIFS('Data1956-2026UEFAclubs'!E:E,$B124,'Data1956-2026UEFAclubs'!$A:$A,"&gt;="&amp;$B$1,'Data1956-2026UEFAclubs'!$A:$A,"&lt;="&amp;$C$1)</f>
        <v>1</v>
      </c>
      <c r="G124" s="6">
        <f ca="1">COUNTIFS('Data1956-2026UEFAclubs'!F:F,$B124,'Data1956-2026UEFAclubs'!$A:$A,"&gt;="&amp;$B$1,'Data1956-2026UEFAclubs'!$A:$A,"&lt;="&amp;$C$1)</f>
        <v>0</v>
      </c>
      <c r="H124" s="7">
        <f ca="1">COUNTIFS('Data1956-2026UEFAclubs'!G:G,$B124,'Data1956-2026UEFAclubs'!$A:$A,"&gt;="&amp;$B$1,'Data1956-2026UEFAclubs'!$A:$A,"&lt;="&amp;$C$1)</f>
        <v>0</v>
      </c>
      <c r="I124" s="6">
        <f ca="1">COUNTIFS('Data1956-2026UEFAclubs'!H:H,$B124,'Data1956-2026UEFAclubs'!$A:$A,"&gt;="&amp;$B$1,'Data1956-2026UEFAclubs'!$A:$A,"&lt;="&amp;$C$1)</f>
        <v>0</v>
      </c>
      <c r="J124" s="7">
        <f ca="1">COUNTIFS('Data1956-2026UEFAclubs'!I:I,$B124,'Data1956-2026UEFAclubs'!$A:$A,"&gt;="&amp;$B$1,'Data1956-2026UEFAclubs'!$A:$A,"&lt;="&amp;$C$1)</f>
        <v>0</v>
      </c>
      <c r="K124" s="2">
        <f t="shared" ca="1" si="21"/>
        <v>0</v>
      </c>
      <c r="L124" s="3">
        <f t="shared" ca="1" si="22"/>
        <v>0</v>
      </c>
      <c r="M124" s="1">
        <f t="shared" ca="1" si="23"/>
        <v>0</v>
      </c>
      <c r="N124">
        <f t="shared" ca="1" si="24"/>
        <v>1</v>
      </c>
    </row>
    <row r="125" spans="1:14" ht="15.75" x14ac:dyDescent="0.25">
      <c r="A125" s="2">
        <f t="shared" si="20"/>
        <v>123</v>
      </c>
      <c r="B125" s="4" t="s">
        <v>449</v>
      </c>
      <c r="C125" s="4" t="s">
        <v>291</v>
      </c>
      <c r="D125" s="6">
        <f ca="1">COUNTIFS('Data1956-2026UEFAclubs'!B:B,$B125,'Data1956-2026UEFAclubs'!$A:$A,"&gt;="&amp;$B$1,'Data1956-2026UEFAclubs'!$A:$A,"&lt;="&amp;$C$1)</f>
        <v>0</v>
      </c>
      <c r="E125" s="7">
        <f ca="1">COUNTIFS('Data1956-2026UEFAclubs'!C:C,$B125,'Data1956-2026UEFAclubs'!$A:$A,"&gt;="&amp;$B$1,'Data1956-2026UEFAclubs'!$A:$A,"&lt;="&amp;$C$1)</f>
        <v>0</v>
      </c>
      <c r="F125" s="7">
        <f ca="1">COUNTIFS('Data1956-2026UEFAclubs'!D:D,$B125,'Data1956-2026UEFAclubs'!$A:$A,"&gt;="&amp;$B$1,'Data1956-2026UEFAclubs'!$A:$A,"&lt;="&amp;$C$1)+COUNTIFS('Data1956-2026UEFAclubs'!E:E,$B125,'Data1956-2026UEFAclubs'!$A:$A,"&gt;="&amp;$B$1,'Data1956-2026UEFAclubs'!$A:$A,"&lt;="&amp;$C$1)</f>
        <v>1</v>
      </c>
      <c r="G125" s="6">
        <f ca="1">COUNTIFS('Data1956-2026UEFAclubs'!F:F,$B125,'Data1956-2026UEFAclubs'!$A:$A,"&gt;="&amp;$B$1,'Data1956-2026UEFAclubs'!$A:$A,"&lt;="&amp;$C$1)</f>
        <v>0</v>
      </c>
      <c r="H125" s="7">
        <f ca="1">COUNTIFS('Data1956-2026UEFAclubs'!G:G,$B125,'Data1956-2026UEFAclubs'!$A:$A,"&gt;="&amp;$B$1,'Data1956-2026UEFAclubs'!$A:$A,"&lt;="&amp;$C$1)</f>
        <v>0</v>
      </c>
      <c r="I125" s="6">
        <f ca="1">COUNTIFS('Data1956-2026UEFAclubs'!H:H,$B125,'Data1956-2026UEFAclubs'!$A:$A,"&gt;="&amp;$B$1,'Data1956-2026UEFAclubs'!$A:$A,"&lt;="&amp;$C$1)</f>
        <v>0</v>
      </c>
      <c r="J125" s="7">
        <f ca="1">COUNTIFS('Data1956-2026UEFAclubs'!I:I,$B125,'Data1956-2026UEFAclubs'!$A:$A,"&gt;="&amp;$B$1,'Data1956-2026UEFAclubs'!$A:$A,"&lt;="&amp;$C$1)</f>
        <v>0</v>
      </c>
      <c r="K125" s="2">
        <f t="shared" ca="1" si="21"/>
        <v>0</v>
      </c>
      <c r="L125" s="3">
        <f t="shared" ca="1" si="22"/>
        <v>0</v>
      </c>
      <c r="M125" s="1">
        <f t="shared" ca="1" si="23"/>
        <v>0</v>
      </c>
      <c r="N125">
        <f t="shared" ca="1" si="24"/>
        <v>1</v>
      </c>
    </row>
    <row r="126" spans="1:14" ht="15.75" x14ac:dyDescent="0.25">
      <c r="A126" s="2">
        <f t="shared" si="20"/>
        <v>124</v>
      </c>
      <c r="B126" s="4" t="s">
        <v>461</v>
      </c>
      <c r="C126" s="4" t="s">
        <v>294</v>
      </c>
      <c r="D126" s="6">
        <f ca="1">COUNTIFS('Data1956-2026UEFAclubs'!B:B,$B126,'Data1956-2026UEFAclubs'!$A:$A,"&gt;="&amp;$B$1,'Data1956-2026UEFAclubs'!$A:$A,"&lt;="&amp;$C$1)</f>
        <v>0</v>
      </c>
      <c r="E126" s="7">
        <f ca="1">COUNTIFS('Data1956-2026UEFAclubs'!C:C,$B126,'Data1956-2026UEFAclubs'!$A:$A,"&gt;="&amp;$B$1,'Data1956-2026UEFAclubs'!$A:$A,"&lt;="&amp;$C$1)</f>
        <v>0</v>
      </c>
      <c r="F126" s="7">
        <f ca="1">COUNTIFS('Data1956-2026UEFAclubs'!D:D,$B126,'Data1956-2026UEFAclubs'!$A:$A,"&gt;="&amp;$B$1,'Data1956-2026UEFAclubs'!$A:$A,"&lt;="&amp;$C$1)+COUNTIFS('Data1956-2026UEFAclubs'!E:E,$B126,'Data1956-2026UEFAclubs'!$A:$A,"&gt;="&amp;$B$1,'Data1956-2026UEFAclubs'!$A:$A,"&lt;="&amp;$C$1)</f>
        <v>1</v>
      </c>
      <c r="G126" s="6">
        <f ca="1">COUNTIFS('Data1956-2026UEFAclubs'!F:F,$B126,'Data1956-2026UEFAclubs'!$A:$A,"&gt;="&amp;$B$1,'Data1956-2026UEFAclubs'!$A:$A,"&lt;="&amp;$C$1)</f>
        <v>0</v>
      </c>
      <c r="H126" s="7">
        <f ca="1">COUNTIFS('Data1956-2026UEFAclubs'!G:G,$B126,'Data1956-2026UEFAclubs'!$A:$A,"&gt;="&amp;$B$1,'Data1956-2026UEFAclubs'!$A:$A,"&lt;="&amp;$C$1)</f>
        <v>0</v>
      </c>
      <c r="I126" s="6">
        <f ca="1">COUNTIFS('Data1956-2026UEFAclubs'!H:H,$B126,'Data1956-2026UEFAclubs'!$A:$A,"&gt;="&amp;$B$1,'Data1956-2026UEFAclubs'!$A:$A,"&lt;="&amp;$C$1)</f>
        <v>0</v>
      </c>
      <c r="J126" s="7">
        <f ca="1">COUNTIFS('Data1956-2026UEFAclubs'!I:I,$B126,'Data1956-2026UEFAclubs'!$A:$A,"&gt;="&amp;$B$1,'Data1956-2026UEFAclubs'!$A:$A,"&lt;="&amp;$C$1)</f>
        <v>0</v>
      </c>
      <c r="K126" s="2">
        <f t="shared" ca="1" si="21"/>
        <v>0</v>
      </c>
      <c r="L126" s="3">
        <f t="shared" ca="1" si="22"/>
        <v>0</v>
      </c>
      <c r="M126" s="1">
        <f t="shared" ca="1" si="23"/>
        <v>0</v>
      </c>
      <c r="N126">
        <f t="shared" ca="1" si="24"/>
        <v>1</v>
      </c>
    </row>
    <row r="127" spans="1:14" ht="15.75" x14ac:dyDescent="0.25">
      <c r="A127" s="2">
        <f t="shared" si="20"/>
        <v>125</v>
      </c>
      <c r="B127" s="4" t="s">
        <v>464</v>
      </c>
      <c r="C127" s="4" t="s">
        <v>294</v>
      </c>
      <c r="D127" s="6">
        <f ca="1">COUNTIFS('Data1956-2026UEFAclubs'!B:B,$B127,'Data1956-2026UEFAclubs'!$A:$A,"&gt;="&amp;$B$1,'Data1956-2026UEFAclubs'!$A:$A,"&lt;="&amp;$C$1)</f>
        <v>0</v>
      </c>
      <c r="E127" s="7">
        <f ca="1">COUNTIFS('Data1956-2026UEFAclubs'!C:C,$B127,'Data1956-2026UEFAclubs'!$A:$A,"&gt;="&amp;$B$1,'Data1956-2026UEFAclubs'!$A:$A,"&lt;="&amp;$C$1)</f>
        <v>0</v>
      </c>
      <c r="F127" s="7">
        <f ca="1">COUNTIFS('Data1956-2026UEFAclubs'!D:D,$B127,'Data1956-2026UEFAclubs'!$A:$A,"&gt;="&amp;$B$1,'Data1956-2026UEFAclubs'!$A:$A,"&lt;="&amp;$C$1)+COUNTIFS('Data1956-2026UEFAclubs'!E:E,$B127,'Data1956-2026UEFAclubs'!$A:$A,"&gt;="&amp;$B$1,'Data1956-2026UEFAclubs'!$A:$A,"&lt;="&amp;$C$1)</f>
        <v>1</v>
      </c>
      <c r="G127" s="6">
        <f ca="1">COUNTIFS('Data1956-2026UEFAclubs'!F:F,$B127,'Data1956-2026UEFAclubs'!$A:$A,"&gt;="&amp;$B$1,'Data1956-2026UEFAclubs'!$A:$A,"&lt;="&amp;$C$1)</f>
        <v>0</v>
      </c>
      <c r="H127" s="7">
        <f ca="1">COUNTIFS('Data1956-2026UEFAclubs'!G:G,$B127,'Data1956-2026UEFAclubs'!$A:$A,"&gt;="&amp;$B$1,'Data1956-2026UEFAclubs'!$A:$A,"&lt;="&amp;$C$1)</f>
        <v>0</v>
      </c>
      <c r="I127" s="6">
        <f ca="1">COUNTIFS('Data1956-2026UEFAclubs'!H:H,$B127,'Data1956-2026UEFAclubs'!$A:$A,"&gt;="&amp;$B$1,'Data1956-2026UEFAclubs'!$A:$A,"&lt;="&amp;$C$1)</f>
        <v>0</v>
      </c>
      <c r="J127" s="7">
        <f ca="1">COUNTIFS('Data1956-2026UEFAclubs'!I:I,$B127,'Data1956-2026UEFAclubs'!$A:$A,"&gt;="&amp;$B$1,'Data1956-2026UEFAclubs'!$A:$A,"&lt;="&amp;$C$1)</f>
        <v>0</v>
      </c>
      <c r="K127" s="2">
        <f t="shared" ca="1" si="21"/>
        <v>0</v>
      </c>
      <c r="L127" s="3">
        <f t="shared" ca="1" si="22"/>
        <v>0</v>
      </c>
      <c r="M127" s="1">
        <f t="shared" ca="1" si="23"/>
        <v>0</v>
      </c>
      <c r="N127">
        <f t="shared" ca="1" si="24"/>
        <v>1</v>
      </c>
    </row>
    <row r="128" spans="1:14" ht="15.75" x14ac:dyDescent="0.25">
      <c r="A128" s="2">
        <f t="shared" si="20"/>
        <v>126</v>
      </c>
      <c r="B128" s="4" t="s">
        <v>457</v>
      </c>
      <c r="C128" s="4" t="s">
        <v>333</v>
      </c>
      <c r="D128" s="6">
        <f ca="1">COUNTIFS('Data1956-2026UEFAclubs'!B:B,$B128,'Data1956-2026UEFAclubs'!$A:$A,"&gt;="&amp;$B$1,'Data1956-2026UEFAclubs'!$A:$A,"&lt;="&amp;$C$1)</f>
        <v>0</v>
      </c>
      <c r="E128" s="7">
        <f ca="1">COUNTIFS('Data1956-2026UEFAclubs'!C:C,$B128,'Data1956-2026UEFAclubs'!$A:$A,"&gt;="&amp;$B$1,'Data1956-2026UEFAclubs'!$A:$A,"&lt;="&amp;$C$1)</f>
        <v>0</v>
      </c>
      <c r="F128" s="7">
        <f ca="1">COUNTIFS('Data1956-2026UEFAclubs'!D:D,$B128,'Data1956-2026UEFAclubs'!$A:$A,"&gt;="&amp;$B$1,'Data1956-2026UEFAclubs'!$A:$A,"&lt;="&amp;$C$1)+COUNTIFS('Data1956-2026UEFAclubs'!E:E,$B128,'Data1956-2026UEFAclubs'!$A:$A,"&gt;="&amp;$B$1,'Data1956-2026UEFAclubs'!$A:$A,"&lt;="&amp;$C$1)</f>
        <v>1</v>
      </c>
      <c r="G128" s="6">
        <f ca="1">COUNTIFS('Data1956-2026UEFAclubs'!F:F,$B128,'Data1956-2026UEFAclubs'!$A:$A,"&gt;="&amp;$B$1,'Data1956-2026UEFAclubs'!$A:$A,"&lt;="&amp;$C$1)</f>
        <v>0</v>
      </c>
      <c r="H128" s="7">
        <f ca="1">COUNTIFS('Data1956-2026UEFAclubs'!G:G,$B128,'Data1956-2026UEFAclubs'!$A:$A,"&gt;="&amp;$B$1,'Data1956-2026UEFAclubs'!$A:$A,"&lt;="&amp;$C$1)</f>
        <v>0</v>
      </c>
      <c r="I128" s="6">
        <f ca="1">COUNTIFS('Data1956-2026UEFAclubs'!H:H,$B128,'Data1956-2026UEFAclubs'!$A:$A,"&gt;="&amp;$B$1,'Data1956-2026UEFAclubs'!$A:$A,"&lt;="&amp;$C$1)</f>
        <v>0</v>
      </c>
      <c r="J128" s="7">
        <f ca="1">COUNTIFS('Data1956-2026UEFAclubs'!I:I,$B128,'Data1956-2026UEFAclubs'!$A:$A,"&gt;="&amp;$B$1,'Data1956-2026UEFAclubs'!$A:$A,"&lt;="&amp;$C$1)</f>
        <v>0</v>
      </c>
      <c r="K128" s="2">
        <f t="shared" ca="1" si="21"/>
        <v>0</v>
      </c>
      <c r="L128" s="3">
        <f t="shared" ca="1" si="22"/>
        <v>0</v>
      </c>
      <c r="M128" s="1">
        <f t="shared" ca="1" si="23"/>
        <v>0</v>
      </c>
      <c r="N128">
        <f t="shared" ca="1" si="24"/>
        <v>1</v>
      </c>
    </row>
    <row r="129" spans="1:14" ht="15.75" x14ac:dyDescent="0.25">
      <c r="A129" s="2">
        <f t="shared" si="20"/>
        <v>127</v>
      </c>
      <c r="B129" s="4" t="s">
        <v>445</v>
      </c>
      <c r="C129" s="4" t="s">
        <v>283</v>
      </c>
      <c r="D129" s="6">
        <f ca="1">COUNTIFS('Data1956-2026UEFAclubs'!B:B,$B129,'Data1956-2026UEFAclubs'!$A:$A,"&gt;="&amp;$B$1,'Data1956-2026UEFAclubs'!$A:$A,"&lt;="&amp;$C$1)</f>
        <v>0</v>
      </c>
      <c r="E129" s="7">
        <f ca="1">COUNTIFS('Data1956-2026UEFAclubs'!C:C,$B129,'Data1956-2026UEFAclubs'!$A:$A,"&gt;="&amp;$B$1,'Data1956-2026UEFAclubs'!$A:$A,"&lt;="&amp;$C$1)</f>
        <v>0</v>
      </c>
      <c r="F129" s="7">
        <f ca="1">COUNTIFS('Data1956-2026UEFAclubs'!D:D,$B129,'Data1956-2026UEFAclubs'!$A:$A,"&gt;="&amp;$B$1,'Data1956-2026UEFAclubs'!$A:$A,"&lt;="&amp;$C$1)+COUNTIFS('Data1956-2026UEFAclubs'!E:E,$B129,'Data1956-2026UEFAclubs'!$A:$A,"&gt;="&amp;$B$1,'Data1956-2026UEFAclubs'!$A:$A,"&lt;="&amp;$C$1)</f>
        <v>1</v>
      </c>
      <c r="G129" s="6">
        <f ca="1">COUNTIFS('Data1956-2026UEFAclubs'!F:F,$B129,'Data1956-2026UEFAclubs'!$A:$A,"&gt;="&amp;$B$1,'Data1956-2026UEFAclubs'!$A:$A,"&lt;="&amp;$C$1)</f>
        <v>0</v>
      </c>
      <c r="H129" s="7">
        <f ca="1">COUNTIFS('Data1956-2026UEFAclubs'!G:G,$B129,'Data1956-2026UEFAclubs'!$A:$A,"&gt;="&amp;$B$1,'Data1956-2026UEFAclubs'!$A:$A,"&lt;="&amp;$C$1)</f>
        <v>0</v>
      </c>
      <c r="I129" s="6">
        <f ca="1">COUNTIFS('Data1956-2026UEFAclubs'!H:H,$B129,'Data1956-2026UEFAclubs'!$A:$A,"&gt;="&amp;$B$1,'Data1956-2026UEFAclubs'!$A:$A,"&lt;="&amp;$C$1)</f>
        <v>0</v>
      </c>
      <c r="J129" s="7">
        <f ca="1">COUNTIFS('Data1956-2026UEFAclubs'!I:I,$B129,'Data1956-2026UEFAclubs'!$A:$A,"&gt;="&amp;$B$1,'Data1956-2026UEFAclubs'!$A:$A,"&lt;="&amp;$C$1)</f>
        <v>0</v>
      </c>
      <c r="K129" s="2">
        <f t="shared" ca="1" si="21"/>
        <v>0</v>
      </c>
      <c r="L129" s="3">
        <f t="shared" ca="1" si="22"/>
        <v>0</v>
      </c>
      <c r="M129" s="1">
        <f t="shared" ca="1" si="23"/>
        <v>0</v>
      </c>
      <c r="N129">
        <f t="shared" ca="1" si="24"/>
        <v>1</v>
      </c>
    </row>
    <row r="130" spans="1:14" ht="15.75" x14ac:dyDescent="0.25">
      <c r="A130" s="2">
        <f t="shared" si="20"/>
        <v>128</v>
      </c>
      <c r="B130" s="4" t="s">
        <v>451</v>
      </c>
      <c r="C130" s="4" t="s">
        <v>283</v>
      </c>
      <c r="D130" s="6">
        <f ca="1">COUNTIFS('Data1956-2026UEFAclubs'!B:B,$B130,'Data1956-2026UEFAclubs'!$A:$A,"&gt;="&amp;$B$1,'Data1956-2026UEFAclubs'!$A:$A,"&lt;="&amp;$C$1)</f>
        <v>0</v>
      </c>
      <c r="E130" s="7">
        <f ca="1">COUNTIFS('Data1956-2026UEFAclubs'!C:C,$B130,'Data1956-2026UEFAclubs'!$A:$A,"&gt;="&amp;$B$1,'Data1956-2026UEFAclubs'!$A:$A,"&lt;="&amp;$C$1)</f>
        <v>0</v>
      </c>
      <c r="F130" s="7">
        <f ca="1">COUNTIFS('Data1956-2026UEFAclubs'!D:D,$B130,'Data1956-2026UEFAclubs'!$A:$A,"&gt;="&amp;$B$1,'Data1956-2026UEFAclubs'!$A:$A,"&lt;="&amp;$C$1)+COUNTIFS('Data1956-2026UEFAclubs'!E:E,$B130,'Data1956-2026UEFAclubs'!$A:$A,"&gt;="&amp;$B$1,'Data1956-2026UEFAclubs'!$A:$A,"&lt;="&amp;$C$1)</f>
        <v>1</v>
      </c>
      <c r="G130" s="6">
        <f ca="1">COUNTIFS('Data1956-2026UEFAclubs'!F:F,$B130,'Data1956-2026UEFAclubs'!$A:$A,"&gt;="&amp;$B$1,'Data1956-2026UEFAclubs'!$A:$A,"&lt;="&amp;$C$1)</f>
        <v>0</v>
      </c>
      <c r="H130" s="7">
        <f ca="1">COUNTIFS('Data1956-2026UEFAclubs'!G:G,$B130,'Data1956-2026UEFAclubs'!$A:$A,"&gt;="&amp;$B$1,'Data1956-2026UEFAclubs'!$A:$A,"&lt;="&amp;$C$1)</f>
        <v>0</v>
      </c>
      <c r="I130" s="6">
        <f ca="1">COUNTIFS('Data1956-2026UEFAclubs'!H:H,$B130,'Data1956-2026UEFAclubs'!$A:$A,"&gt;="&amp;$B$1,'Data1956-2026UEFAclubs'!$A:$A,"&lt;="&amp;$C$1)</f>
        <v>0</v>
      </c>
      <c r="J130" s="7">
        <f ca="1">COUNTIFS('Data1956-2026UEFAclubs'!I:I,$B130,'Data1956-2026UEFAclubs'!$A:$A,"&gt;="&amp;$B$1,'Data1956-2026UEFAclubs'!$A:$A,"&lt;="&amp;$C$1)</f>
        <v>0</v>
      </c>
      <c r="K130" s="2">
        <f t="shared" ca="1" si="21"/>
        <v>0</v>
      </c>
      <c r="L130" s="3">
        <f t="shared" ca="1" si="22"/>
        <v>0</v>
      </c>
      <c r="M130" s="1">
        <f t="shared" ca="1" si="23"/>
        <v>0</v>
      </c>
      <c r="N130">
        <f t="shared" ca="1" si="24"/>
        <v>1</v>
      </c>
    </row>
    <row r="131" spans="1:14" ht="15.75" x14ac:dyDescent="0.25">
      <c r="A131" s="2">
        <f t="shared" si="20"/>
        <v>129</v>
      </c>
      <c r="B131" s="4" t="s">
        <v>462</v>
      </c>
      <c r="C131" s="4" t="s">
        <v>455</v>
      </c>
      <c r="D131" s="6">
        <f ca="1">COUNTIFS('Data1956-2026UEFAclubs'!B:B,$B131,'Data1956-2026UEFAclubs'!$A:$A,"&gt;="&amp;$B$1,'Data1956-2026UEFAclubs'!$A:$A,"&lt;="&amp;$C$1)</f>
        <v>0</v>
      </c>
      <c r="E131" s="7">
        <f ca="1">COUNTIFS('Data1956-2026UEFAclubs'!C:C,$B131,'Data1956-2026UEFAclubs'!$A:$A,"&gt;="&amp;$B$1,'Data1956-2026UEFAclubs'!$A:$A,"&lt;="&amp;$C$1)</f>
        <v>0</v>
      </c>
      <c r="F131" s="7">
        <f ca="1">COUNTIFS('Data1956-2026UEFAclubs'!D:D,$B131,'Data1956-2026UEFAclubs'!$A:$A,"&gt;="&amp;$B$1,'Data1956-2026UEFAclubs'!$A:$A,"&lt;="&amp;$C$1)+COUNTIFS('Data1956-2026UEFAclubs'!E:E,$B131,'Data1956-2026UEFAclubs'!$A:$A,"&gt;="&amp;$B$1,'Data1956-2026UEFAclubs'!$A:$A,"&lt;="&amp;$C$1)</f>
        <v>1</v>
      </c>
      <c r="G131" s="6">
        <f ca="1">COUNTIFS('Data1956-2026UEFAclubs'!F:F,$B131,'Data1956-2026UEFAclubs'!$A:$A,"&gt;="&amp;$B$1,'Data1956-2026UEFAclubs'!$A:$A,"&lt;="&amp;$C$1)</f>
        <v>0</v>
      </c>
      <c r="H131" s="7">
        <f ca="1">COUNTIFS('Data1956-2026UEFAclubs'!G:G,$B131,'Data1956-2026UEFAclubs'!$A:$A,"&gt;="&amp;$B$1,'Data1956-2026UEFAclubs'!$A:$A,"&lt;="&amp;$C$1)</f>
        <v>0</v>
      </c>
      <c r="I131" s="6">
        <f ca="1">COUNTIFS('Data1956-2026UEFAclubs'!H:H,$B131,'Data1956-2026UEFAclubs'!$A:$A,"&gt;="&amp;$B$1,'Data1956-2026UEFAclubs'!$A:$A,"&lt;="&amp;$C$1)</f>
        <v>0</v>
      </c>
      <c r="J131" s="7">
        <f ca="1">COUNTIFS('Data1956-2026UEFAclubs'!I:I,$B131,'Data1956-2026UEFAclubs'!$A:$A,"&gt;="&amp;$B$1,'Data1956-2026UEFAclubs'!$A:$A,"&lt;="&amp;$C$1)</f>
        <v>0</v>
      </c>
      <c r="K131" s="2">
        <f t="shared" ca="1" si="21"/>
        <v>0</v>
      </c>
      <c r="L131" s="3">
        <f t="shared" ca="1" si="22"/>
        <v>0</v>
      </c>
      <c r="M131" s="1">
        <f t="shared" ref="M131" ca="1" si="25">K131+L131</f>
        <v>0</v>
      </c>
      <c r="N131">
        <f t="shared" ca="1" si="24"/>
        <v>1</v>
      </c>
    </row>
  </sheetData>
  <sheetProtection sort="0" autoFilter="0"/>
  <autoFilter ref="A2:N131" xr:uid="{00000000-0001-0000-0600-000000000000}"/>
  <sortState xmlns:xlrd2="http://schemas.microsoft.com/office/spreadsheetml/2017/richdata2" ref="P3:U27">
    <sortCondition descending="1" ref="U7:U27"/>
  </sortState>
  <conditionalFormatting sqref="K3:K131">
    <cfRule type="dataBar" priority="2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{0E5CF65E-2D8B-42A7-AAA6-6C3C7485533F}</x14:id>
        </ext>
      </extLst>
    </cfRule>
  </conditionalFormatting>
  <conditionalFormatting sqref="M3:M131">
    <cfRule type="dataBar" priority="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{8666C70B-B0EB-402D-998A-222A0196263C}</x14:id>
        </ext>
      </extLst>
    </cfRule>
  </conditionalFormatting>
  <conditionalFormatting sqref="N3:N131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{B7626173-C10C-45A3-B110-8D9FE2AAC071}</x14:id>
        </ext>
      </extLst>
    </cfRule>
  </conditionalFormatting>
  <conditionalFormatting sqref="R3:R27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{A66A0B7D-A587-4298-8CC1-165AE166B8CC}</x14:id>
        </ext>
      </extLst>
    </cfRule>
  </conditionalFormatting>
  <conditionalFormatting sqref="T3:T27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{0A03F3C4-AD0D-428E-BF90-FB06D99D47B8}</x14:id>
        </ext>
      </extLst>
    </cfRule>
  </conditionalFormatting>
  <conditionalFormatting sqref="U3:U27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{88E73F2B-D69D-41AA-8081-8ED94316936C}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5CF65E-2D8B-42A7-AAA6-6C3C7485533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K3:K131</xm:sqref>
        </x14:conditionalFormatting>
        <x14:conditionalFormatting xmlns:xm="http://schemas.microsoft.com/office/excel/2006/main">
          <x14:cfRule type="dataBar" id="{8666C70B-B0EB-402D-998A-222A019626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M3:M131</xm:sqref>
        </x14:conditionalFormatting>
        <x14:conditionalFormatting xmlns:xm="http://schemas.microsoft.com/office/excel/2006/main">
          <x14:cfRule type="dataBar" id="{B7626173-C10C-45A3-B110-8D9FE2AAC07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N3:N131</xm:sqref>
        </x14:conditionalFormatting>
        <x14:conditionalFormatting xmlns:xm="http://schemas.microsoft.com/office/excel/2006/main">
          <x14:cfRule type="dataBar" id="{A66A0B7D-A587-4298-8CC1-165AE166B8C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R3:R27</xm:sqref>
        </x14:conditionalFormatting>
        <x14:conditionalFormatting xmlns:xm="http://schemas.microsoft.com/office/excel/2006/main">
          <x14:cfRule type="dataBar" id="{0A03F3C4-AD0D-428E-BF90-FB06D99D47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T3:T27</xm:sqref>
        </x14:conditionalFormatting>
        <x14:conditionalFormatting xmlns:xm="http://schemas.microsoft.com/office/excel/2006/main">
          <x14:cfRule type="dataBar" id="{88E73F2B-D69D-41AA-8081-8ED9431693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U3:U27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AN85"/>
  <sheetViews>
    <sheetView workbookViewId="0">
      <pane xSplit="1" ySplit="3" topLeftCell="B51" activePane="bottomRight" state="frozen"/>
      <selection pane="topRight" activeCell="B1" sqref="B1"/>
      <selection pane="bottomLeft" activeCell="A3" sqref="A3"/>
      <selection pane="bottomRight" activeCell="B73" sqref="B73:C74"/>
    </sheetView>
  </sheetViews>
  <sheetFormatPr defaultRowHeight="15.75" x14ac:dyDescent="0.25"/>
  <cols>
    <col min="1" max="1" width="5" style="1" bestFit="1" customWidth="1"/>
    <col min="2" max="2" width="13.140625" style="106" bestFit="1" customWidth="1"/>
    <col min="3" max="3" width="10.5703125" style="107" bestFit="1" customWidth="1"/>
    <col min="4" max="4" width="13.140625" style="109" bestFit="1" customWidth="1"/>
    <col min="5" max="5" width="10.5703125" style="107" bestFit="1" customWidth="1"/>
    <col min="6" max="6" width="13.140625" style="109" bestFit="1" customWidth="1"/>
    <col min="7" max="7" width="10.5703125" style="107" bestFit="1" customWidth="1"/>
    <col min="8" max="8" width="1.5703125" style="116" customWidth="1"/>
    <col min="9" max="9" width="15.5703125" style="116" customWidth="1"/>
    <col min="20" max="20" width="3.42578125" style="116" customWidth="1"/>
    <col min="21" max="21" width="7.42578125" style="1" bestFit="1" customWidth="1"/>
    <col min="22" max="22" width="12.28515625" style="249" bestFit="1" customWidth="1"/>
    <col min="23" max="24" width="10.85546875" style="3" customWidth="1"/>
    <col min="25" max="25" width="10.85546875" style="246" customWidth="1"/>
    <col min="26" max="26" width="2.28515625" style="116" customWidth="1"/>
    <col min="31" max="31" width="12" bestFit="1" customWidth="1"/>
    <col min="40" max="40" width="6.140625" bestFit="1" customWidth="1"/>
  </cols>
  <sheetData>
    <row r="1" spans="1:40" ht="15" customHeight="1" x14ac:dyDescent="0.25">
      <c r="B1" s="551" t="s">
        <v>70</v>
      </c>
      <c r="C1" s="552"/>
      <c r="D1" s="551" t="s">
        <v>71</v>
      </c>
      <c r="E1" s="552"/>
      <c r="F1" s="551" t="s">
        <v>72</v>
      </c>
      <c r="G1" s="552"/>
      <c r="I1" s="566" t="s">
        <v>380</v>
      </c>
      <c r="J1" s="565" t="s">
        <v>359</v>
      </c>
      <c r="K1" s="565"/>
      <c r="L1" s="565"/>
      <c r="M1" s="565"/>
      <c r="N1" s="565"/>
      <c r="O1" s="565"/>
      <c r="P1" s="565"/>
      <c r="Q1" s="565"/>
      <c r="R1" s="565"/>
      <c r="S1" s="565"/>
      <c r="U1" s="237"/>
      <c r="V1" s="559" t="s">
        <v>396</v>
      </c>
      <c r="W1" s="560"/>
      <c r="X1" s="560"/>
      <c r="Y1" s="561"/>
    </row>
    <row r="2" spans="1:40" ht="15" customHeight="1" x14ac:dyDescent="0.25">
      <c r="B2" s="553"/>
      <c r="C2" s="554"/>
      <c r="D2" s="553"/>
      <c r="E2" s="554"/>
      <c r="F2" s="553"/>
      <c r="G2" s="554"/>
      <c r="I2" s="566"/>
      <c r="J2" s="565"/>
      <c r="K2" s="565"/>
      <c r="L2" s="565"/>
      <c r="M2" s="565"/>
      <c r="N2" s="565"/>
      <c r="O2" s="565"/>
      <c r="P2" s="565"/>
      <c r="Q2" s="565"/>
      <c r="R2" s="565"/>
      <c r="S2" s="565"/>
      <c r="U2" s="237"/>
      <c r="V2" s="562"/>
      <c r="W2" s="563"/>
      <c r="X2" s="563"/>
      <c r="Y2" s="564"/>
    </row>
    <row r="3" spans="1:40" x14ac:dyDescent="0.25">
      <c r="A3" s="1" t="s">
        <v>15</v>
      </c>
      <c r="B3" s="97" t="s">
        <v>16</v>
      </c>
      <c r="C3" s="98" t="s">
        <v>17</v>
      </c>
      <c r="D3" s="97" t="s">
        <v>33</v>
      </c>
      <c r="E3" s="98" t="s">
        <v>17</v>
      </c>
      <c r="F3" s="97" t="s">
        <v>33</v>
      </c>
      <c r="G3" s="98" t="s">
        <v>17</v>
      </c>
      <c r="I3" s="566"/>
      <c r="J3" s="117" t="s">
        <v>283</v>
      </c>
      <c r="K3" s="117" t="s">
        <v>285</v>
      </c>
      <c r="L3" s="117" t="s">
        <v>284</v>
      </c>
      <c r="M3" s="117" t="s">
        <v>282</v>
      </c>
      <c r="N3" s="117" t="s">
        <v>286</v>
      </c>
      <c r="O3" s="117" t="s">
        <v>290</v>
      </c>
      <c r="P3" s="117" t="s">
        <v>293</v>
      </c>
      <c r="Q3" s="117" t="s">
        <v>294</v>
      </c>
      <c r="R3" s="117" t="s">
        <v>288</v>
      </c>
      <c r="S3" s="117" t="s">
        <v>358</v>
      </c>
      <c r="U3" s="235" t="s">
        <v>397</v>
      </c>
      <c r="V3" s="239" t="s">
        <v>33</v>
      </c>
      <c r="W3" s="236" t="s">
        <v>17</v>
      </c>
      <c r="X3" s="236" t="s">
        <v>394</v>
      </c>
      <c r="Y3" s="240" t="s">
        <v>395</v>
      </c>
      <c r="AA3" s="117" t="s">
        <v>283</v>
      </c>
      <c r="AB3" s="117" t="s">
        <v>285</v>
      </c>
      <c r="AC3" s="117" t="s">
        <v>284</v>
      </c>
      <c r="AD3" s="117" t="s">
        <v>282</v>
      </c>
      <c r="AE3" s="117" t="s">
        <v>293</v>
      </c>
      <c r="AF3" s="117" t="s">
        <v>286</v>
      </c>
      <c r="AG3" s="117" t="s">
        <v>290</v>
      </c>
      <c r="AH3" s="117" t="s">
        <v>296</v>
      </c>
      <c r="AI3" s="117" t="s">
        <v>287</v>
      </c>
      <c r="AJ3" s="117" t="s">
        <v>403</v>
      </c>
      <c r="AK3" s="117" t="s">
        <v>291</v>
      </c>
      <c r="AL3" s="117" t="s">
        <v>409</v>
      </c>
      <c r="AM3" s="117" t="s">
        <v>288</v>
      </c>
      <c r="AN3" s="117" t="s">
        <v>358</v>
      </c>
    </row>
    <row r="4" spans="1:40" x14ac:dyDescent="0.25">
      <c r="A4" s="1">
        <v>1956</v>
      </c>
      <c r="B4" s="97" t="str">
        <f ca="1">OFFSET(CL!$B$1,MATCH($A4,CL!$G$2:$G$99,0),0)</f>
        <v>Spain</v>
      </c>
      <c r="C4" s="98" t="str">
        <f ca="1">OFFSET(CL!$F$1,MATCH($A4,CL!$G$2:$G$99,0),0)</f>
        <v>France</v>
      </c>
      <c r="D4" s="99"/>
      <c r="E4" s="100"/>
      <c r="F4" s="99"/>
      <c r="G4" s="100"/>
      <c r="U4" s="238"/>
      <c r="V4" s="101"/>
      <c r="W4" s="123"/>
      <c r="X4" s="123"/>
      <c r="Y4" s="100"/>
    </row>
    <row r="5" spans="1:40" x14ac:dyDescent="0.25">
      <c r="A5" s="1">
        <v>1957</v>
      </c>
      <c r="B5" s="97" t="str">
        <f ca="1">OFFSET(CL!$B$1,MATCH($A5,CL!$G$2:$G$99,0),0)</f>
        <v>Spain</v>
      </c>
      <c r="C5" s="98" t="str">
        <f ca="1">OFFSET(CL!$F$1,MATCH($A5,CL!$G$2:$G$99,0),0)</f>
        <v>Italy</v>
      </c>
      <c r="D5" s="99"/>
      <c r="E5" s="100"/>
      <c r="F5" s="99"/>
      <c r="G5" s="100"/>
      <c r="U5" s="238"/>
      <c r="V5" s="101"/>
      <c r="W5" s="123"/>
      <c r="X5" s="123"/>
      <c r="Y5" s="100"/>
    </row>
    <row r="6" spans="1:40" x14ac:dyDescent="0.25">
      <c r="A6" s="1">
        <v>1958</v>
      </c>
      <c r="B6" s="97" t="str">
        <f ca="1">OFFSET(CL!$B$1,MATCH($A6,CL!$G$2:$G$99,0),0)</f>
        <v>Spain</v>
      </c>
      <c r="C6" s="98" t="str">
        <f ca="1">OFFSET(CL!$F$1,MATCH($A6,CL!$G$2:$G$99,0),0)</f>
        <v>Italy</v>
      </c>
      <c r="D6" s="110" t="str">
        <f ca="1">OFFSET(EL!$B$1,MATCH($A6,EL!$G$2:$G$64,0),0)</f>
        <v>Spain</v>
      </c>
      <c r="E6" s="111" t="str">
        <f ca="1">OFFSET(EL!$F$1,MATCH($A6,EL!$G$2:$G$64,0),0)</f>
        <v>England</v>
      </c>
      <c r="F6" s="99"/>
      <c r="G6" s="100"/>
      <c r="U6" s="166" t="s">
        <v>398</v>
      </c>
      <c r="V6" s="157" t="s">
        <v>400</v>
      </c>
      <c r="W6" s="158" t="s">
        <v>287</v>
      </c>
      <c r="X6" s="158" t="s">
        <v>293</v>
      </c>
      <c r="Y6" s="241" t="s">
        <v>282</v>
      </c>
    </row>
    <row r="7" spans="1:40" x14ac:dyDescent="0.25">
      <c r="A7" s="1">
        <v>1959</v>
      </c>
      <c r="B7" s="97" t="str">
        <f ca="1">OFFSET(CL!$B$1,MATCH($A7,CL!$G$2:$G$99,0),0)</f>
        <v>Spain</v>
      </c>
      <c r="C7" s="98" t="str">
        <f ca="1">OFFSET(CL!$F$1,MATCH($A7,CL!$G$2:$G$99,0),0)</f>
        <v>France</v>
      </c>
      <c r="D7" s="99"/>
      <c r="E7" s="100"/>
      <c r="F7" s="99"/>
      <c r="G7" s="100"/>
      <c r="U7" s="190"/>
      <c r="V7" s="247"/>
      <c r="W7" s="242"/>
      <c r="X7" s="242"/>
      <c r="Y7" s="243"/>
    </row>
    <row r="8" spans="1:40" x14ac:dyDescent="0.25">
      <c r="A8" s="1">
        <v>1960</v>
      </c>
      <c r="B8" s="97" t="str">
        <f ca="1">OFFSET(CL!$B$1,MATCH($A8,CL!$G$2:$G$99,0),0)</f>
        <v>Spain</v>
      </c>
      <c r="C8" s="98" t="str">
        <f ca="1">OFFSET(CL!$F$1,MATCH($A8,CL!$G$2:$G$99,0),0)</f>
        <v>Germany</v>
      </c>
      <c r="D8" s="110" t="str">
        <f ca="1">OFFSET(EL!$B$1,MATCH($A8,EL!$G$2:$G$64,0),0)</f>
        <v>Spain</v>
      </c>
      <c r="E8" s="111" t="str">
        <f ca="1">OFFSET(EL!$F$1,MATCH($A8,EL!$G$2:$G$64,0),0)</f>
        <v>England</v>
      </c>
      <c r="F8" s="99"/>
      <c r="G8" s="100"/>
      <c r="I8" s="219" t="str">
        <f ca="1">OFFSET($J$3,0,MATCH(MAX(J8:S8),J8:S8,0)-1)</f>
        <v>Spain</v>
      </c>
      <c r="J8" s="220">
        <f ca="1">COUNTIF($B4:$G8,J$3)/COUNTA($B4:$G8)+(RAND()-0.5)/100000</f>
        <v>0.50000113254691714</v>
      </c>
      <c r="K8" s="220">
        <f t="shared" ref="K8:R8" ca="1" si="0">COUNTIF($B4:$G8,K$3)/COUNTA($B4:$G8)+(RAND()-0.5)/100000</f>
        <v>0.142852162351574</v>
      </c>
      <c r="L8" s="220">
        <f t="shared" ca="1" si="0"/>
        <v>0.1428549593072857</v>
      </c>
      <c r="M8" s="220">
        <f t="shared" ca="1" si="0"/>
        <v>7.1431107020281992E-2</v>
      </c>
      <c r="N8" s="220">
        <f t="shared" ca="1" si="0"/>
        <v>-2.9479781433033826E-6</v>
      </c>
      <c r="O8" s="220">
        <f t="shared" ca="1" si="0"/>
        <v>1.6339862241846015E-6</v>
      </c>
      <c r="P8" s="220">
        <f t="shared" ca="1" si="0"/>
        <v>0.14286173573602828</v>
      </c>
      <c r="Q8" s="220">
        <f t="shared" ca="1" si="0"/>
        <v>-4.2550261132692227E-6</v>
      </c>
      <c r="R8" s="220">
        <f t="shared" ca="1" si="0"/>
        <v>1.5929349377551415E-6</v>
      </c>
      <c r="S8" s="220">
        <f ca="1">1-SUM(J8:R8)</f>
        <v>2.879121007604013E-6</v>
      </c>
      <c r="U8" s="171" t="s">
        <v>399</v>
      </c>
      <c r="V8" s="160" t="s">
        <v>291</v>
      </c>
      <c r="W8" s="161" t="s">
        <v>401</v>
      </c>
      <c r="X8" s="161" t="s">
        <v>409</v>
      </c>
      <c r="Y8" s="163" t="s">
        <v>293</v>
      </c>
    </row>
    <row r="9" spans="1:40" x14ac:dyDescent="0.25">
      <c r="A9" s="1">
        <v>1961</v>
      </c>
      <c r="B9" s="97" t="str">
        <f ca="1">OFFSET(CL!$B$1,MATCH($A9,CL!$G$2:$G$99,0),0)</f>
        <v>Portugal</v>
      </c>
      <c r="C9" s="98" t="str">
        <f ca="1">OFFSET(CL!$F$1,MATCH($A9,CL!$G$2:$G$99,0),0)</f>
        <v>Spain</v>
      </c>
      <c r="D9" s="110" t="str">
        <f ca="1">OFFSET(EL!$B$1,MATCH($A9,EL!$G$2:$G$64,0),0)</f>
        <v>Italy</v>
      </c>
      <c r="E9" s="111" t="str">
        <f ca="1">OFFSET(EL!$F$1,MATCH($A9,EL!$G$2:$G$64,0),0)</f>
        <v>England</v>
      </c>
      <c r="F9" s="97" t="str">
        <f ca="1">OFFSET(Conf!$B$1,MATCH($A9,Conf!$G$2:$G$64,0),0)</f>
        <v>Italy</v>
      </c>
      <c r="G9" s="98" t="str">
        <f ca="1">OFFSET(Conf!$F$1,MATCH($A9,Conf!$G$2:$G$64,0),0)</f>
        <v>Scotland</v>
      </c>
      <c r="I9" s="219" t="str">
        <f t="shared" ref="I9:I67" ca="1" si="1">OFFSET($J$3,0,MATCH(MAX(J9:S9),J9:S9,0)-1)</f>
        <v>Spain</v>
      </c>
      <c r="J9" s="220">
        <f t="shared" ref="J9:R9" ca="1" si="2">COUNTIF($B5:$G9,J$3)/COUNTA($B5:$G9)+(RAND()-0.5)/100000</f>
        <v>0.3888933816675757</v>
      </c>
      <c r="K9" s="220">
        <f t="shared" ca="1" si="2"/>
        <v>0.16666310629323253</v>
      </c>
      <c r="L9" s="220">
        <f t="shared" ca="1" si="2"/>
        <v>0.22221996050616641</v>
      </c>
      <c r="M9" s="220">
        <f t="shared" ca="1" si="2"/>
        <v>5.555273139394188E-2</v>
      </c>
      <c r="N9" s="220">
        <f t="shared" ca="1" si="2"/>
        <v>-2.4092750366287373E-6</v>
      </c>
      <c r="O9" s="220">
        <f t="shared" ca="1" si="2"/>
        <v>5.5560160239334438E-2</v>
      </c>
      <c r="P9" s="220">
        <f t="shared" ca="1" si="2"/>
        <v>5.5556387239946166E-2</v>
      </c>
      <c r="Q9" s="220">
        <f t="shared" ca="1" si="2"/>
        <v>5.5560118300986741E-2</v>
      </c>
      <c r="R9" s="220">
        <f t="shared" ca="1" si="2"/>
        <v>3.5662233420581069E-6</v>
      </c>
      <c r="S9" s="220">
        <f t="shared" ref="S9:S67" ca="1" si="3">1-SUM(J9:R9)</f>
        <v>-7.002589489379929E-6</v>
      </c>
      <c r="U9" s="238"/>
      <c r="V9" s="101"/>
      <c r="W9" s="123"/>
      <c r="X9" s="123"/>
      <c r="Y9" s="100"/>
    </row>
    <row r="10" spans="1:40" x14ac:dyDescent="0.25">
      <c r="A10" s="1">
        <v>1962</v>
      </c>
      <c r="B10" s="97" t="str">
        <f ca="1">OFFSET(CL!$B$1,MATCH($A10,CL!$G$2:$G$99,0),0)</f>
        <v>Portugal</v>
      </c>
      <c r="C10" s="98" t="str">
        <f ca="1">OFFSET(CL!$F$1,MATCH($A10,CL!$G$2:$G$99,0),0)</f>
        <v>Spain</v>
      </c>
      <c r="D10" s="110" t="str">
        <f ca="1">OFFSET(EL!$B$1,MATCH($A10,EL!$G$2:$G$64,0),0)</f>
        <v>Spain</v>
      </c>
      <c r="E10" s="111" t="str">
        <f ca="1">OFFSET(EL!$F$1,MATCH($A10,EL!$G$2:$G$64,0),0)</f>
        <v>Spain</v>
      </c>
      <c r="F10" s="97" t="str">
        <f ca="1">OFFSET(Conf!$B$1,MATCH($A10,Conf!$G$2:$G$64,0),0)</f>
        <v>Spain</v>
      </c>
      <c r="G10" s="98" t="str">
        <f ca="1">OFFSET(Conf!$F$1,MATCH($A10,Conf!$G$2:$G$64,0),0)</f>
        <v>Italy</v>
      </c>
      <c r="I10" s="219" t="str">
        <f t="shared" ca="1" si="1"/>
        <v>Spain</v>
      </c>
      <c r="J10" s="220">
        <f t="shared" ref="J10:R10" ca="1" si="4">COUNTIF($B6:$G10,J$3)/COUNTA($B6:$G10)+(RAND()-0.5)/100000</f>
        <v>0.45455015469925231</v>
      </c>
      <c r="K10" s="220">
        <f t="shared" ca="1" si="4"/>
        <v>0.13636617491906394</v>
      </c>
      <c r="L10" s="220">
        <f t="shared" ca="1" si="4"/>
        <v>0.18182266632465896</v>
      </c>
      <c r="M10" s="220">
        <f t="shared" ca="1" si="4"/>
        <v>4.5457057108937354E-2</v>
      </c>
      <c r="N10" s="220">
        <f t="shared" ca="1" si="4"/>
        <v>-3.2710867516582274E-6</v>
      </c>
      <c r="O10" s="220">
        <f t="shared" ca="1" si="4"/>
        <v>9.0906631291935699E-2</v>
      </c>
      <c r="P10" s="220">
        <f t="shared" ca="1" si="4"/>
        <v>4.5458715378389039E-2</v>
      </c>
      <c r="Q10" s="220">
        <f t="shared" ca="1" si="4"/>
        <v>4.5458991172537898E-2</v>
      </c>
      <c r="R10" s="220">
        <f t="shared" ca="1" si="4"/>
        <v>3.8641948803459217E-6</v>
      </c>
      <c r="S10" s="220">
        <f t="shared" ca="1" si="3"/>
        <v>-2.0984002903734478E-5</v>
      </c>
      <c r="U10" s="166" t="s">
        <v>398</v>
      </c>
      <c r="V10" s="157" t="s">
        <v>400</v>
      </c>
      <c r="W10" s="158" t="s">
        <v>409</v>
      </c>
      <c r="X10" s="158" t="s">
        <v>402</v>
      </c>
      <c r="Y10" s="241" t="s">
        <v>401</v>
      </c>
    </row>
    <row r="11" spans="1:40" x14ac:dyDescent="0.25">
      <c r="A11" s="1">
        <v>1963</v>
      </c>
      <c r="B11" s="97" t="str">
        <f ca="1">OFFSET(CL!$B$1,MATCH($A11,CL!$G$2:$G$99,0),0)</f>
        <v>Italy</v>
      </c>
      <c r="C11" s="98" t="str">
        <f ca="1">OFFSET(CL!$F$1,MATCH($A11,CL!$G$2:$G$99,0),0)</f>
        <v>Portugal</v>
      </c>
      <c r="D11" s="110" t="str">
        <f ca="1">OFFSET(EL!$B$1,MATCH($A11,EL!$G$2:$G$64,0),0)</f>
        <v>Spain</v>
      </c>
      <c r="E11" s="111" t="str">
        <f ca="1">OFFSET(EL!$F$1,MATCH($A11,EL!$G$2:$G$64,0),0)</f>
        <v>Croatia</v>
      </c>
      <c r="F11" s="97" t="str">
        <f ca="1">OFFSET(Conf!$B$1,MATCH($A11,Conf!$G$2:$G$64,0),0)</f>
        <v>England</v>
      </c>
      <c r="G11" s="98" t="str">
        <f ca="1">OFFSET(Conf!$F$1,MATCH($A11,Conf!$G$2:$G$64,0),0)</f>
        <v>Spain</v>
      </c>
      <c r="I11" s="219" t="str">
        <f t="shared" ca="1" si="1"/>
        <v>Spain</v>
      </c>
      <c r="J11" s="220">
        <f t="shared" ref="J11:R11" ca="1" si="5">COUNTIF($B7:$G11,J$3)/COUNTA($B7:$G11)+(RAND()-0.5)/100000</f>
        <v>0.41667000405407428</v>
      </c>
      <c r="K11" s="220">
        <f t="shared" ca="1" si="5"/>
        <v>0.12499744123939674</v>
      </c>
      <c r="L11" s="220">
        <f t="shared" ca="1" si="5"/>
        <v>0.16666387653896719</v>
      </c>
      <c r="M11" s="220">
        <f t="shared" ca="1" si="5"/>
        <v>4.1665699432386127E-2</v>
      </c>
      <c r="N11" s="220">
        <f t="shared" ca="1" si="5"/>
        <v>-2.6353600051815029E-6</v>
      </c>
      <c r="O11" s="220">
        <f t="shared" ca="1" si="5"/>
        <v>0.12500233380171505</v>
      </c>
      <c r="P11" s="220">
        <f t="shared" ca="1" si="5"/>
        <v>4.167087545734157E-2</v>
      </c>
      <c r="Q11" s="220">
        <f t="shared" ca="1" si="5"/>
        <v>4.1668091853332805E-2</v>
      </c>
      <c r="R11" s="220">
        <f t="shared" ca="1" si="5"/>
        <v>-3.6535671339020602E-6</v>
      </c>
      <c r="S11" s="220">
        <f t="shared" ca="1" si="3"/>
        <v>4.1667966549925328E-2</v>
      </c>
      <c r="U11" s="190"/>
      <c r="V11" s="247"/>
      <c r="W11" s="242"/>
      <c r="X11" s="242"/>
      <c r="Y11" s="243"/>
    </row>
    <row r="12" spans="1:40" x14ac:dyDescent="0.25">
      <c r="A12" s="1">
        <v>1964</v>
      </c>
      <c r="B12" s="97" t="str">
        <f ca="1">OFFSET(CL!$B$1,MATCH($A12,CL!$G$2:$G$99,0),0)</f>
        <v>Italy</v>
      </c>
      <c r="C12" s="98" t="str">
        <f ca="1">OFFSET(CL!$F$1,MATCH($A12,CL!$G$2:$G$99,0),0)</f>
        <v>Spain</v>
      </c>
      <c r="D12" s="110" t="str">
        <f ca="1">OFFSET(EL!$B$1,MATCH($A12,EL!$G$2:$G$64,0),0)</f>
        <v>Spain</v>
      </c>
      <c r="E12" s="111" t="str">
        <f ca="1">OFFSET(EL!$F$1,MATCH($A12,EL!$G$2:$G$64,0),0)</f>
        <v>Spain</v>
      </c>
      <c r="F12" s="97" t="str">
        <f ca="1">OFFSET(Conf!$B$1,MATCH($A12,Conf!$G$2:$G$64,0),0)</f>
        <v>Portugal</v>
      </c>
      <c r="G12" s="98" t="str">
        <f ca="1">OFFSET(Conf!$F$1,MATCH($A12,Conf!$G$2:$G$64,0),0)</f>
        <v>Hungary</v>
      </c>
      <c r="I12" s="219" t="str">
        <f t="shared" ca="1" si="1"/>
        <v>Spain</v>
      </c>
      <c r="J12" s="220">
        <f t="shared" ref="J12:R12" ca="1" si="6">COUNTIF($B8:$G12,J$3)/COUNTA($B8:$G12)+(RAND()-0.5)/100000</f>
        <v>0.42857061926869527</v>
      </c>
      <c r="K12" s="220">
        <f t="shared" ca="1" si="6"/>
        <v>0.10714506191076029</v>
      </c>
      <c r="L12" s="220">
        <f t="shared" ca="1" si="6"/>
        <v>0.17856833667476255</v>
      </c>
      <c r="M12" s="220">
        <f t="shared" ca="1" si="6"/>
        <v>3.5717649183205358E-2</v>
      </c>
      <c r="N12" s="220">
        <f t="shared" ca="1" si="6"/>
        <v>3.2503568012230701E-6</v>
      </c>
      <c r="O12" s="220">
        <f t="shared" ca="1" si="6"/>
        <v>0.14285323324057653</v>
      </c>
      <c r="P12" s="220">
        <f t="shared" ca="1" si="6"/>
        <v>4.2541482265604726E-7</v>
      </c>
      <c r="Q12" s="220">
        <f t="shared" ca="1" si="6"/>
        <v>3.57192451884134E-2</v>
      </c>
      <c r="R12" s="220">
        <f t="shared" ca="1" si="6"/>
        <v>-3.2750297303001051E-7</v>
      </c>
      <c r="S12" s="220">
        <f t="shared" ca="1" si="3"/>
        <v>7.1422506264935737E-2</v>
      </c>
      <c r="U12" s="171" t="s">
        <v>399</v>
      </c>
      <c r="V12" s="160" t="s">
        <v>283</v>
      </c>
      <c r="W12" s="161" t="s">
        <v>291</v>
      </c>
      <c r="X12" s="161" t="s">
        <v>261</v>
      </c>
      <c r="Y12" s="163" t="s">
        <v>403</v>
      </c>
    </row>
    <row r="13" spans="1:40" x14ac:dyDescent="0.25">
      <c r="A13" s="1">
        <v>1965</v>
      </c>
      <c r="B13" s="97" t="str">
        <f ca="1">OFFSET(CL!$B$1,MATCH($A13,CL!$G$2:$G$99,0),0)</f>
        <v>Italy</v>
      </c>
      <c r="C13" s="98" t="str">
        <f ca="1">OFFSET(CL!$F$1,MATCH($A13,CL!$G$2:$G$99,0),0)</f>
        <v>Portugal</v>
      </c>
      <c r="D13" s="110" t="str">
        <f ca="1">OFFSET(EL!$B$1,MATCH($A13,EL!$G$2:$G$64,0),0)</f>
        <v>Hungary</v>
      </c>
      <c r="E13" s="111" t="str">
        <f ca="1">OFFSET(EL!$F$1,MATCH($A13,EL!$G$2:$G$64,0),0)</f>
        <v>Italy</v>
      </c>
      <c r="F13" s="97" t="str">
        <f ca="1">OFFSET(Conf!$B$1,MATCH($A13,Conf!$G$2:$G$64,0),0)</f>
        <v>England</v>
      </c>
      <c r="G13" s="98" t="str">
        <f ca="1">OFFSET(Conf!$F$1,MATCH($A13,Conf!$G$2:$G$64,0),0)</f>
        <v>Germany</v>
      </c>
      <c r="I13" s="219" t="str">
        <f t="shared" ca="1" si="1"/>
        <v>Spain</v>
      </c>
      <c r="J13" s="220">
        <f t="shared" ref="J13:R13" ca="1" si="7">COUNTIF($B9:$G13,J$3)/COUNTA($B9:$G13)+(RAND()-0.5)/100000</f>
        <v>0.33333270075244348</v>
      </c>
      <c r="K13" s="220">
        <f t="shared" ca="1" si="7"/>
        <v>9.9996482557571931E-2</v>
      </c>
      <c r="L13" s="220">
        <f t="shared" ca="1" si="7"/>
        <v>0.23333754240640484</v>
      </c>
      <c r="M13" s="220">
        <f t="shared" ca="1" si="7"/>
        <v>3.333033954440439E-2</v>
      </c>
      <c r="N13" s="220">
        <f t="shared" ca="1" si="7"/>
        <v>3.035095400624338E-6</v>
      </c>
      <c r="O13" s="220">
        <f t="shared" ca="1" si="7"/>
        <v>0.16666464444658119</v>
      </c>
      <c r="P13" s="220">
        <f t="shared" ca="1" si="7"/>
        <v>-3.8822768721638941E-6</v>
      </c>
      <c r="Q13" s="220">
        <f t="shared" ca="1" si="7"/>
        <v>3.3335079867828243E-2</v>
      </c>
      <c r="R13" s="220">
        <f t="shared" ca="1" si="7"/>
        <v>-4.6597243241930509E-6</v>
      </c>
      <c r="S13" s="220">
        <f t="shared" ca="1" si="3"/>
        <v>0.10000871733056171</v>
      </c>
      <c r="U13" s="238"/>
      <c r="V13" s="101"/>
      <c r="W13" s="123"/>
      <c r="X13" s="123"/>
      <c r="Y13" s="100"/>
    </row>
    <row r="14" spans="1:40" x14ac:dyDescent="0.25">
      <c r="A14" s="1">
        <v>1966</v>
      </c>
      <c r="B14" s="97" t="str">
        <f ca="1">OFFSET(CL!$B$1,MATCH($A14,CL!$G$2:$G$99,0),0)</f>
        <v>Spain</v>
      </c>
      <c r="C14" s="98" t="str">
        <f ca="1">OFFSET(CL!$F$1,MATCH($A14,CL!$G$2:$G$99,0),0)</f>
        <v>Serbia</v>
      </c>
      <c r="D14" s="110" t="str">
        <f ca="1">OFFSET(EL!$B$1,MATCH($A14,EL!$G$2:$G$64,0),0)</f>
        <v>Spain</v>
      </c>
      <c r="E14" s="111" t="str">
        <f ca="1">OFFSET(EL!$F$1,MATCH($A14,EL!$G$2:$G$64,0),0)</f>
        <v>Spain</v>
      </c>
      <c r="F14" s="97" t="str">
        <f ca="1">OFFSET(Conf!$B$1,MATCH($A14,Conf!$G$2:$G$64,0),0)</f>
        <v>Germany</v>
      </c>
      <c r="G14" s="98" t="str">
        <f ca="1">OFFSET(Conf!$F$1,MATCH($A14,Conf!$G$2:$G$64,0),0)</f>
        <v>England</v>
      </c>
      <c r="I14" s="219" t="str">
        <f t="shared" ca="1" si="1"/>
        <v>Spain</v>
      </c>
      <c r="J14" s="220">
        <f t="shared" ref="J14:R14" ca="1" si="8">COUNTIF($B10:$G14,J$3)/COUNTA($B10:$G14)+(RAND()-0.5)/100000</f>
        <v>0.40000344312076841</v>
      </c>
      <c r="K14" s="220">
        <f t="shared" ca="1" si="8"/>
        <v>0.10000279879966065</v>
      </c>
      <c r="L14" s="220">
        <f t="shared" ca="1" si="8"/>
        <v>0.16666495024595418</v>
      </c>
      <c r="M14" s="220">
        <f t="shared" ca="1" si="8"/>
        <v>6.666277959926302E-2</v>
      </c>
      <c r="N14" s="220">
        <f t="shared" ca="1" si="8"/>
        <v>1.846577357579222E-6</v>
      </c>
      <c r="O14" s="220">
        <f t="shared" ca="1" si="8"/>
        <v>0.13333346897884332</v>
      </c>
      <c r="P14" s="220">
        <f t="shared" ca="1" si="8"/>
        <v>1.6283630513604253E-6</v>
      </c>
      <c r="Q14" s="220">
        <f t="shared" ca="1" si="8"/>
        <v>-1.7833272223375896E-6</v>
      </c>
      <c r="R14" s="220">
        <f t="shared" ca="1" si="8"/>
        <v>1.2120380843921475E-6</v>
      </c>
      <c r="S14" s="220">
        <f t="shared" ca="1" si="3"/>
        <v>0.13332965560423937</v>
      </c>
      <c r="U14" s="166" t="s">
        <v>398</v>
      </c>
      <c r="V14" s="157" t="s">
        <v>285</v>
      </c>
      <c r="W14" s="158" t="s">
        <v>282</v>
      </c>
      <c r="X14" s="158" t="s">
        <v>290</v>
      </c>
      <c r="Y14" s="241" t="s">
        <v>291</v>
      </c>
      <c r="AA14" s="220">
        <f ca="1">COUNTIF($V5:$Y14,AA$3)/5+(RAND()-0.5)/100000</f>
        <v>0.19999934256359064</v>
      </c>
      <c r="AB14" s="220">
        <f t="shared" ref="AB14:AM14" ca="1" si="9">COUNTIF($V5:$Y14,AB$3)/5+(RAND()-0.5)/100000</f>
        <v>0.20000009869884422</v>
      </c>
      <c r="AC14" s="220">
        <f t="shared" ca="1" si="9"/>
        <v>-1.4541120712790112E-6</v>
      </c>
      <c r="AD14" s="220">
        <f t="shared" ca="1" si="9"/>
        <v>0.39999996062102139</v>
      </c>
      <c r="AE14" s="220">
        <f t="shared" ca="1" si="9"/>
        <v>0.4000025343319123</v>
      </c>
      <c r="AF14" s="220">
        <f t="shared" ca="1" si="9"/>
        <v>-1.8405403245237507E-6</v>
      </c>
      <c r="AG14" s="220">
        <f t="shared" ca="1" si="9"/>
        <v>0.20000428085020855</v>
      </c>
      <c r="AH14" s="220">
        <f t="shared" ca="1" si="9"/>
        <v>-2.1545027781858771E-6</v>
      </c>
      <c r="AI14" s="220">
        <f t="shared" ca="1" si="9"/>
        <v>0.20000487255227037</v>
      </c>
      <c r="AJ14" s="220">
        <f t="shared" ca="1" si="9"/>
        <v>0.19999911708681833</v>
      </c>
      <c r="AK14" s="220">
        <f t="shared" ca="1" si="9"/>
        <v>0.60000276337268355</v>
      </c>
      <c r="AL14" s="220">
        <f t="shared" ca="1" si="9"/>
        <v>0.3999995395978127</v>
      </c>
      <c r="AM14" s="220">
        <f t="shared" ca="1" si="9"/>
        <v>-2.6467764645940729E-6</v>
      </c>
      <c r="AN14" s="220">
        <f ca="1">1-SUM(AA14:AM14)/4</f>
        <v>0.29999889656411916</v>
      </c>
    </row>
    <row r="15" spans="1:40" x14ac:dyDescent="0.25">
      <c r="A15" s="1">
        <v>1967</v>
      </c>
      <c r="B15" s="97" t="str">
        <f ca="1">OFFSET(CL!$B$1,MATCH($A15,CL!$G$2:$G$99,0),0)</f>
        <v>Scotland</v>
      </c>
      <c r="C15" s="98" t="str">
        <f ca="1">OFFSET(CL!$F$1,MATCH($A15,CL!$G$2:$G$99,0),0)</f>
        <v>Italy</v>
      </c>
      <c r="D15" s="110" t="str">
        <f ca="1">OFFSET(EL!$B$1,MATCH($A15,EL!$G$2:$G$64,0),0)</f>
        <v>Croatia</v>
      </c>
      <c r="E15" s="111" t="str">
        <f ca="1">OFFSET(EL!$F$1,MATCH($A15,EL!$G$2:$G$64,0),0)</f>
        <v>England</v>
      </c>
      <c r="F15" s="97" t="str">
        <f ca="1">OFFSET(Conf!$B$1,MATCH($A15,Conf!$G$2:$G$64,0),0)</f>
        <v>Germany</v>
      </c>
      <c r="G15" s="98" t="str">
        <f ca="1">OFFSET(Conf!$F$1,MATCH($A15,Conf!$G$2:$G$64,0),0)</f>
        <v>Scotland</v>
      </c>
      <c r="I15" s="219" t="str">
        <f t="shared" ca="1" si="1"/>
        <v>Spain</v>
      </c>
      <c r="J15" s="220">
        <f t="shared" ref="J15:R15" ca="1" si="10">COUNTIF($B11:$G15,J$3)/COUNTA($B11:$G15)+(RAND()-0.5)/100000</f>
        <v>0.26666660461292258</v>
      </c>
      <c r="K15" s="220">
        <f t="shared" ca="1" si="10"/>
        <v>0.13333687827407001</v>
      </c>
      <c r="L15" s="220">
        <f t="shared" ca="1" si="10"/>
        <v>0.16666688115423292</v>
      </c>
      <c r="M15" s="220">
        <f t="shared" ca="1" si="10"/>
        <v>9.9999311360009946E-2</v>
      </c>
      <c r="N15" s="220">
        <f t="shared" ca="1" si="10"/>
        <v>1.9522016228749286E-6</v>
      </c>
      <c r="O15" s="220">
        <f t="shared" ca="1" si="10"/>
        <v>9.9997198287618966E-2</v>
      </c>
      <c r="P15" s="220">
        <f t="shared" ca="1" si="10"/>
        <v>1.6830330770637113E-6</v>
      </c>
      <c r="Q15" s="220">
        <f t="shared" ca="1" si="10"/>
        <v>6.6666644619214302E-2</v>
      </c>
      <c r="R15" s="220">
        <f t="shared" ca="1" si="10"/>
        <v>-1.7855505046319132E-6</v>
      </c>
      <c r="S15" s="220">
        <f t="shared" ca="1" si="3"/>
        <v>0.16666463200773596</v>
      </c>
      <c r="U15" s="190"/>
      <c r="V15" s="247"/>
      <c r="W15" s="242"/>
      <c r="X15" s="242"/>
      <c r="Y15" s="243"/>
      <c r="AA15" s="220">
        <f t="shared" ref="AA15:AM15" ca="1" si="11">COUNTIF($V6:$Y15,AA$3)/5+(RAND()-0.5)/100000</f>
        <v>0.19999895360800507</v>
      </c>
      <c r="AB15" s="220">
        <f t="shared" ca="1" si="11"/>
        <v>0.20000449566914569</v>
      </c>
      <c r="AC15" s="220">
        <f t="shared" ca="1" si="11"/>
        <v>-9.6051800412781054E-7</v>
      </c>
      <c r="AD15" s="220">
        <f t="shared" ca="1" si="11"/>
        <v>0.40000291798508253</v>
      </c>
      <c r="AE15" s="220">
        <f t="shared" ca="1" si="11"/>
        <v>0.39999548724735806</v>
      </c>
      <c r="AF15" s="220">
        <f t="shared" ca="1" si="11"/>
        <v>-1.8306245153495059E-6</v>
      </c>
      <c r="AG15" s="220">
        <f t="shared" ca="1" si="11"/>
        <v>0.19999595490257352</v>
      </c>
      <c r="AH15" s="220">
        <f t="shared" ca="1" si="11"/>
        <v>2.8887598325387787E-7</v>
      </c>
      <c r="AI15" s="220">
        <f t="shared" ca="1" si="11"/>
        <v>0.19999598503857358</v>
      </c>
      <c r="AJ15" s="220">
        <f t="shared" ca="1" si="11"/>
        <v>0.19999962131459942</v>
      </c>
      <c r="AK15" s="220">
        <f t="shared" ca="1" si="11"/>
        <v>0.59999590993292828</v>
      </c>
      <c r="AL15" s="220">
        <f t="shared" ca="1" si="11"/>
        <v>0.39999743237810137</v>
      </c>
      <c r="AM15" s="220">
        <f t="shared" ca="1" si="11"/>
        <v>-2.647493916553384E-6</v>
      </c>
      <c r="AN15" s="220">
        <f t="shared" ref="AN15:AN71" ca="1" si="12">1-SUM(AA15:AM15)/4</f>
        <v>0.3000045979210213</v>
      </c>
    </row>
    <row r="16" spans="1:40" x14ac:dyDescent="0.25">
      <c r="A16" s="1">
        <v>1968</v>
      </c>
      <c r="B16" s="97" t="str">
        <f ca="1">OFFSET(CL!$B$1,MATCH($A16,CL!$G$2:$G$99,0),0)</f>
        <v>England</v>
      </c>
      <c r="C16" s="98" t="str">
        <f ca="1">OFFSET(CL!$F$1,MATCH($A16,CL!$G$2:$G$99,0),0)</f>
        <v>Portugal</v>
      </c>
      <c r="D16" s="110" t="str">
        <f ca="1">OFFSET(EL!$B$1,MATCH($A16,EL!$G$2:$G$64,0),0)</f>
        <v>England</v>
      </c>
      <c r="E16" s="111" t="str">
        <f ca="1">OFFSET(EL!$F$1,MATCH($A16,EL!$G$2:$G$64,0),0)</f>
        <v>Hungary</v>
      </c>
      <c r="F16" s="97" t="str">
        <f ca="1">OFFSET(Conf!$B$1,MATCH($A16,Conf!$G$2:$G$64,0),0)</f>
        <v>Italy</v>
      </c>
      <c r="G16" s="98" t="str">
        <f ca="1">OFFSET(Conf!$F$1,MATCH($A16,Conf!$G$2:$G$64,0),0)</f>
        <v>Germany</v>
      </c>
      <c r="I16" s="219" t="str">
        <f t="shared" ca="1" si="1"/>
        <v>Spain</v>
      </c>
      <c r="J16" s="220">
        <f t="shared" ref="J16:R16" ca="1" si="13">COUNTIF($B12:$G16,J$3)/COUNTA($B12:$G16)+(RAND()-0.5)/100000</f>
        <v>0.2000003943953963</v>
      </c>
      <c r="K16" s="220">
        <f t="shared" ca="1" si="13"/>
        <v>0.16666402476033598</v>
      </c>
      <c r="L16" s="220">
        <f t="shared" ca="1" si="13"/>
        <v>0.16667162001239649</v>
      </c>
      <c r="M16" s="220">
        <f t="shared" ca="1" si="13"/>
        <v>0.13333054669715314</v>
      </c>
      <c r="N16" s="220">
        <f t="shared" ca="1" si="13"/>
        <v>3.7432540654862036E-6</v>
      </c>
      <c r="O16" s="220">
        <f t="shared" ca="1" si="13"/>
        <v>9.9996144158096947E-2</v>
      </c>
      <c r="P16" s="220">
        <f t="shared" ca="1" si="13"/>
        <v>6.2756368328058528E-8</v>
      </c>
      <c r="Q16" s="220">
        <f t="shared" ca="1" si="13"/>
        <v>6.6667983462990854E-2</v>
      </c>
      <c r="R16" s="220">
        <f t="shared" ca="1" si="13"/>
        <v>-2.9791548976315041E-6</v>
      </c>
      <c r="S16" s="220">
        <f t="shared" ca="1" si="3"/>
        <v>0.16666845965809407</v>
      </c>
      <c r="U16" s="171" t="s">
        <v>399</v>
      </c>
      <c r="V16" s="160" t="s">
        <v>284</v>
      </c>
      <c r="W16" s="161" t="s">
        <v>401</v>
      </c>
      <c r="X16" s="161" t="s">
        <v>285</v>
      </c>
      <c r="Y16" s="163" t="s">
        <v>291</v>
      </c>
      <c r="AA16" s="220">
        <f t="shared" ref="AA16:AM16" ca="1" si="14">COUNTIF($V7:$Y16,AA$3)/5+(RAND()-0.5)/100000</f>
        <v>0.20000346402870908</v>
      </c>
      <c r="AB16" s="220">
        <f t="shared" ca="1" si="14"/>
        <v>0.39999650355197763</v>
      </c>
      <c r="AC16" s="220">
        <f t="shared" ca="1" si="14"/>
        <v>0.19999576119491858</v>
      </c>
      <c r="AD16" s="220">
        <f t="shared" ca="1" si="14"/>
        <v>0.20000079461868045</v>
      </c>
      <c r="AE16" s="220">
        <f t="shared" ca="1" si="14"/>
        <v>0.19999896890404176</v>
      </c>
      <c r="AF16" s="220">
        <f t="shared" ca="1" si="14"/>
        <v>4.452321299206117E-6</v>
      </c>
      <c r="AG16" s="220">
        <f t="shared" ca="1" si="14"/>
        <v>0.20000372893509408</v>
      </c>
      <c r="AH16" s="220">
        <f t="shared" ca="1" si="14"/>
        <v>6.8551433269718238E-7</v>
      </c>
      <c r="AI16" s="220">
        <f t="shared" ca="1" si="14"/>
        <v>-3.9095798392441031E-6</v>
      </c>
      <c r="AJ16" s="220">
        <f t="shared" ca="1" si="14"/>
        <v>0.19999636221162445</v>
      </c>
      <c r="AK16" s="220">
        <f t="shared" ca="1" si="14"/>
        <v>0.80000460968534104</v>
      </c>
      <c r="AL16" s="220">
        <f t="shared" ca="1" si="14"/>
        <v>0.40000226226514252</v>
      </c>
      <c r="AM16" s="220">
        <f t="shared" ca="1" si="14"/>
        <v>-2.9227642704052815E-6</v>
      </c>
      <c r="AN16" s="220">
        <f t="shared" ca="1" si="12"/>
        <v>0.29999980977823704</v>
      </c>
    </row>
    <row r="17" spans="1:40" x14ac:dyDescent="0.25">
      <c r="A17" s="1">
        <v>1969</v>
      </c>
      <c r="B17" s="97" t="str">
        <f ca="1">OFFSET(CL!$B$1,MATCH($A17,CL!$G$2:$G$99,0),0)</f>
        <v>Italy</v>
      </c>
      <c r="C17" s="98" t="str">
        <f ca="1">OFFSET(CL!$F$1,MATCH($A17,CL!$G$2:$G$99,0),0)</f>
        <v>Netherlands</v>
      </c>
      <c r="D17" s="110" t="str">
        <f ca="1">OFFSET(EL!$B$1,MATCH($A17,EL!$G$2:$G$64,0),0)</f>
        <v>England</v>
      </c>
      <c r="E17" s="111" t="str">
        <f ca="1">OFFSET(EL!$F$1,MATCH($A17,EL!$G$2:$G$64,0),0)</f>
        <v>Hungary</v>
      </c>
      <c r="F17" s="97" t="str">
        <f ca="1">OFFSET(Conf!$B$1,MATCH($A17,Conf!$G$2:$G$64,0),0)</f>
        <v>Slovakia</v>
      </c>
      <c r="G17" s="98" t="str">
        <f ca="1">OFFSET(Conf!$F$1,MATCH($A17,Conf!$G$2:$G$64,0),0)</f>
        <v>Spain</v>
      </c>
      <c r="I17" s="219" t="str">
        <f t="shared" ca="1" si="1"/>
        <v>Other</v>
      </c>
      <c r="J17" s="220">
        <f t="shared" ref="J17:R17" ca="1" si="15">COUNTIF($B13:$G17,J$3)/COUNTA($B13:$G17)+(RAND()-0.5)/100000</f>
        <v>0.13332842390431965</v>
      </c>
      <c r="K17" s="220">
        <f t="shared" ca="1" si="15"/>
        <v>0.19999500767600498</v>
      </c>
      <c r="L17" s="220">
        <f t="shared" ca="1" si="15"/>
        <v>0.16666774172699875</v>
      </c>
      <c r="M17" s="220">
        <f t="shared" ca="1" si="15"/>
        <v>0.13332954074554387</v>
      </c>
      <c r="N17" s="220">
        <f t="shared" ca="1" si="15"/>
        <v>3.3337709177343328E-2</v>
      </c>
      <c r="O17" s="220">
        <f t="shared" ca="1" si="15"/>
        <v>6.6665899205984674E-2</v>
      </c>
      <c r="P17" s="220">
        <f t="shared" ca="1" si="15"/>
        <v>3.3341313301462071E-6</v>
      </c>
      <c r="Q17" s="220">
        <f t="shared" ca="1" si="15"/>
        <v>6.6667649808695717E-2</v>
      </c>
      <c r="R17" s="220">
        <f t="shared" ca="1" si="15"/>
        <v>1.8514480714405846E-6</v>
      </c>
      <c r="S17" s="220">
        <f t="shared" ca="1" si="3"/>
        <v>0.20000284217570752</v>
      </c>
      <c r="U17" s="238"/>
      <c r="V17" s="101"/>
      <c r="W17" s="123"/>
      <c r="X17" s="123"/>
      <c r="Y17" s="100"/>
      <c r="AA17" s="220">
        <f t="shared" ref="AA17:AM17" ca="1" si="16">COUNTIF($V8:$Y17,AA$3)/5+(RAND()-0.5)/100000</f>
        <v>0.19999848872753415</v>
      </c>
      <c r="AB17" s="220">
        <f t="shared" ca="1" si="16"/>
        <v>0.39999800658329893</v>
      </c>
      <c r="AC17" s="220">
        <f t="shared" ca="1" si="16"/>
        <v>0.20000082221560553</v>
      </c>
      <c r="AD17" s="220">
        <f t="shared" ca="1" si="16"/>
        <v>0.2000004687412652</v>
      </c>
      <c r="AE17" s="220">
        <f t="shared" ca="1" si="16"/>
        <v>0.19999673604170126</v>
      </c>
      <c r="AF17" s="220">
        <f t="shared" ca="1" si="16"/>
        <v>-4.6346393071625135E-6</v>
      </c>
      <c r="AG17" s="220">
        <f t="shared" ca="1" si="16"/>
        <v>0.19999900820810257</v>
      </c>
      <c r="AH17" s="220">
        <f t="shared" ca="1" si="16"/>
        <v>-2.0506119477587803E-6</v>
      </c>
      <c r="AI17" s="220">
        <f t="shared" ca="1" si="16"/>
        <v>2.2575679389195358E-7</v>
      </c>
      <c r="AJ17" s="220">
        <f t="shared" ca="1" si="16"/>
        <v>0.20000294779174105</v>
      </c>
      <c r="AK17" s="220">
        <f t="shared" ca="1" si="16"/>
        <v>0.79999782851833257</v>
      </c>
      <c r="AL17" s="220">
        <f t="shared" ca="1" si="16"/>
        <v>0.40000498856842703</v>
      </c>
      <c r="AM17" s="220">
        <f t="shared" ca="1" si="16"/>
        <v>2.270821213206602E-6</v>
      </c>
      <c r="AN17" s="220">
        <f t="shared" ca="1" si="12"/>
        <v>0.30000122331930978</v>
      </c>
    </row>
    <row r="18" spans="1:40" x14ac:dyDescent="0.25">
      <c r="A18" s="1">
        <v>1970</v>
      </c>
      <c r="B18" s="97" t="str">
        <f ca="1">OFFSET(CL!$B$1,MATCH($A18,CL!$G$2:$G$99,0),0)</f>
        <v>Netherlands</v>
      </c>
      <c r="C18" s="98" t="str">
        <f ca="1">OFFSET(CL!$F$1,MATCH($A18,CL!$G$2:$G$99,0),0)</f>
        <v>Scotland</v>
      </c>
      <c r="D18" s="110" t="str">
        <f ca="1">OFFSET(EL!$B$1,MATCH($A18,EL!$G$2:$G$64,0),0)</f>
        <v>England</v>
      </c>
      <c r="E18" s="111" t="str">
        <f ca="1">OFFSET(EL!$F$1,MATCH($A18,EL!$G$2:$G$64,0),0)</f>
        <v>Belgium</v>
      </c>
      <c r="F18" s="97" t="str">
        <f ca="1">OFFSET(Conf!$B$1,MATCH($A18,Conf!$G$2:$G$64,0),0)</f>
        <v>England</v>
      </c>
      <c r="G18" s="98" t="str">
        <f ca="1">OFFSET(Conf!$F$1,MATCH($A18,Conf!$G$2:$G$64,0),0)</f>
        <v>Poland</v>
      </c>
      <c r="I18" s="219" t="str">
        <f t="shared" ca="1" si="1"/>
        <v>England</v>
      </c>
      <c r="J18" s="220">
        <f t="shared" ref="J18:R18" ca="1" si="17">COUNTIF($B14:$G18,J$3)/COUNTA($B14:$G18)+(RAND()-0.5)/100000</f>
        <v>0.1333381835593859</v>
      </c>
      <c r="K18" s="220">
        <f t="shared" ca="1" si="17"/>
        <v>0.23332953768821746</v>
      </c>
      <c r="L18" s="220">
        <f t="shared" ca="1" si="17"/>
        <v>9.9996082967794067E-2</v>
      </c>
      <c r="M18" s="220">
        <f t="shared" ca="1" si="17"/>
        <v>9.9995525397442359E-2</v>
      </c>
      <c r="N18" s="220">
        <f t="shared" ca="1" si="17"/>
        <v>6.6661973720626433E-2</v>
      </c>
      <c r="O18" s="220">
        <f t="shared" ca="1" si="17"/>
        <v>3.3332611324310132E-2</v>
      </c>
      <c r="P18" s="220">
        <f t="shared" ca="1" si="17"/>
        <v>4.7797720496734034E-7</v>
      </c>
      <c r="Q18" s="220">
        <f t="shared" ca="1" si="17"/>
        <v>0.10000495701558934</v>
      </c>
      <c r="R18" s="220">
        <f t="shared" ca="1" si="17"/>
        <v>3.3330013508720911E-2</v>
      </c>
      <c r="S18" s="220">
        <f t="shared" ca="1" si="3"/>
        <v>0.20001063684070852</v>
      </c>
      <c r="U18" s="166" t="s">
        <v>398</v>
      </c>
      <c r="V18" s="157" t="s">
        <v>400</v>
      </c>
      <c r="W18" s="158" t="s">
        <v>284</v>
      </c>
      <c r="X18" s="158" t="s">
        <v>282</v>
      </c>
      <c r="Y18" s="241" t="s">
        <v>404</v>
      </c>
      <c r="AA18" s="220">
        <f t="shared" ref="AA18:AM18" ca="1" si="18">COUNTIF($V9:$Y18,AA$3)/5+(RAND()-0.5)/100000</f>
        <v>0.19999936496140155</v>
      </c>
      <c r="AB18" s="220">
        <f t="shared" ca="1" si="18"/>
        <v>0.39999627017253897</v>
      </c>
      <c r="AC18" s="220">
        <f t="shared" ca="1" si="18"/>
        <v>0.40000491347964401</v>
      </c>
      <c r="AD18" s="220">
        <f t="shared" ca="1" si="18"/>
        <v>0.40000355677182914</v>
      </c>
      <c r="AE18" s="220">
        <f t="shared" ca="1" si="18"/>
        <v>-3.5921637703261223E-6</v>
      </c>
      <c r="AF18" s="220">
        <f t="shared" ca="1" si="18"/>
        <v>4.0457019145119069E-6</v>
      </c>
      <c r="AG18" s="220">
        <f t="shared" ca="1" si="18"/>
        <v>0.20000176318915891</v>
      </c>
      <c r="AH18" s="220">
        <f t="shared" ca="1" si="18"/>
        <v>-1.0143905574148836E-6</v>
      </c>
      <c r="AI18" s="220">
        <f t="shared" ca="1" si="18"/>
        <v>-4.8687193005422804E-6</v>
      </c>
      <c r="AJ18" s="220">
        <f t="shared" ca="1" si="18"/>
        <v>0.19999723224066357</v>
      </c>
      <c r="AK18" s="220">
        <f t="shared" ca="1" si="18"/>
        <v>0.60000447647336852</v>
      </c>
      <c r="AL18" s="220">
        <f t="shared" ca="1" si="18"/>
        <v>0.19999728231845076</v>
      </c>
      <c r="AM18" s="220">
        <f t="shared" ca="1" si="18"/>
        <v>3.4162879603909847E-6</v>
      </c>
      <c r="AN18" s="220">
        <f t="shared" ca="1" si="12"/>
        <v>0.34999928841917449</v>
      </c>
    </row>
    <row r="19" spans="1:40" x14ac:dyDescent="0.25">
      <c r="A19" s="1">
        <v>1971</v>
      </c>
      <c r="B19" s="97" t="str">
        <f ca="1">OFFSET(CL!$B$1,MATCH($A19,CL!$G$2:$G$99,0),0)</f>
        <v>Netherlands</v>
      </c>
      <c r="C19" s="98" t="str">
        <f ca="1">OFFSET(CL!$F$1,MATCH($A19,CL!$G$2:$G$99,0),0)</f>
        <v>Greece</v>
      </c>
      <c r="D19" s="110" t="str">
        <f ca="1">OFFSET(EL!$B$1,MATCH($A19,EL!$G$2:$G$64,0),0)</f>
        <v>England</v>
      </c>
      <c r="E19" s="111" t="str">
        <f ca="1">OFFSET(EL!$F$1,MATCH($A19,EL!$G$2:$G$64,0),0)</f>
        <v>Italy</v>
      </c>
      <c r="F19" s="97" t="str">
        <f ca="1">OFFSET(Conf!$B$1,MATCH($A19,Conf!$G$2:$G$64,0),0)</f>
        <v>England</v>
      </c>
      <c r="G19" s="98" t="str">
        <f ca="1">OFFSET(Conf!$F$1,MATCH($A19,Conf!$G$2:$G$64,0),0)</f>
        <v>Spain</v>
      </c>
      <c r="I19" s="219" t="str">
        <f t="shared" ca="1" si="1"/>
        <v>England</v>
      </c>
      <c r="J19" s="220">
        <f t="shared" ref="J19:R19" ca="1" si="19">COUNTIF($B15:$G19,J$3)/COUNTA($B15:$G19)+(RAND()-0.5)/100000</f>
        <v>6.6662022339086524E-2</v>
      </c>
      <c r="K19" s="220">
        <f t="shared" ca="1" si="19"/>
        <v>0.26666628904011908</v>
      </c>
      <c r="L19" s="220">
        <f t="shared" ca="1" si="19"/>
        <v>0.13333613690589935</v>
      </c>
      <c r="M19" s="220">
        <f t="shared" ca="1" si="19"/>
        <v>6.6662670979263858E-2</v>
      </c>
      <c r="N19" s="220">
        <f t="shared" ca="1" si="19"/>
        <v>0.10000388427666358</v>
      </c>
      <c r="O19" s="220">
        <f t="shared" ca="1" si="19"/>
        <v>3.3329745098665042E-2</v>
      </c>
      <c r="P19" s="220">
        <f t="shared" ca="1" si="19"/>
        <v>1.8263464156228926E-7</v>
      </c>
      <c r="Q19" s="220">
        <f t="shared" ca="1" si="19"/>
        <v>9.9998058499868869E-2</v>
      </c>
      <c r="R19" s="220">
        <f t="shared" ca="1" si="19"/>
        <v>3.3335074500844733E-2</v>
      </c>
      <c r="S19" s="220">
        <f t="shared" ca="1" si="3"/>
        <v>0.2000059357249474</v>
      </c>
      <c r="U19" s="190"/>
      <c r="V19" s="247"/>
      <c r="W19" s="242"/>
      <c r="X19" s="242"/>
      <c r="Y19" s="243"/>
      <c r="AA19" s="220">
        <f t="shared" ref="AA19:AM19" ca="1" si="20">COUNTIF($V10:$Y19,AA$3)/5+(RAND()-0.5)/100000</f>
        <v>0.2000044991473765</v>
      </c>
      <c r="AB19" s="220">
        <f t="shared" ca="1" si="20"/>
        <v>0.4000029367210986</v>
      </c>
      <c r="AC19" s="220">
        <f t="shared" ca="1" si="20"/>
        <v>0.40000445334832102</v>
      </c>
      <c r="AD19" s="220">
        <f t="shared" ca="1" si="20"/>
        <v>0.39999870830443296</v>
      </c>
      <c r="AE19" s="220">
        <f t="shared" ca="1" si="20"/>
        <v>6.8261398527153849E-7</v>
      </c>
      <c r="AF19" s="220">
        <f t="shared" ca="1" si="20"/>
        <v>-2.7285003181509717E-6</v>
      </c>
      <c r="AG19" s="220">
        <f t="shared" ca="1" si="20"/>
        <v>0.19999538613779472</v>
      </c>
      <c r="AH19" s="220">
        <f t="shared" ca="1" si="20"/>
        <v>2.3805295468585019E-6</v>
      </c>
      <c r="AI19" s="220">
        <f t="shared" ca="1" si="20"/>
        <v>2.3613696636294379E-6</v>
      </c>
      <c r="AJ19" s="220">
        <f t="shared" ca="1" si="20"/>
        <v>0.19999633463972194</v>
      </c>
      <c r="AK19" s="220">
        <f t="shared" ca="1" si="20"/>
        <v>0.59999757150015731</v>
      </c>
      <c r="AL19" s="220">
        <f t="shared" ca="1" si="20"/>
        <v>0.19999892426745192</v>
      </c>
      <c r="AM19" s="220">
        <f t="shared" ca="1" si="20"/>
        <v>2.155672237922437E-6</v>
      </c>
      <c r="AN19" s="220">
        <f t="shared" ca="1" si="12"/>
        <v>0.34999908356213238</v>
      </c>
    </row>
    <row r="20" spans="1:40" x14ac:dyDescent="0.25">
      <c r="A20" s="1">
        <v>1972</v>
      </c>
      <c r="B20" s="97" t="str">
        <f ca="1">OFFSET(CL!$B$1,MATCH($A20,CL!$G$2:$G$99,0),0)</f>
        <v>Netherlands</v>
      </c>
      <c r="C20" s="98" t="str">
        <f ca="1">OFFSET(CL!$F$1,MATCH($A20,CL!$G$2:$G$99,0),0)</f>
        <v>Italy</v>
      </c>
      <c r="D20" s="282" t="str">
        <f ca="1">OFFSET(EL!$B$1,MATCH($A20,EL!$G$2:$G$64,0),0)</f>
        <v>England</v>
      </c>
      <c r="E20" s="283" t="str">
        <f ca="1">OFFSET(EL!$F$1,MATCH($A20,EL!$G$2:$G$64,0),0)</f>
        <v>England</v>
      </c>
      <c r="F20" s="97" t="str">
        <f ca="1">OFFSET(Conf!$B$1,MATCH($A20,Conf!$G$2:$G$64,0),0)</f>
        <v>Scotland</v>
      </c>
      <c r="G20" s="98" t="str">
        <f ca="1">OFFSET(Conf!$F$1,MATCH($A20,Conf!$G$2:$G$64,0),0)</f>
        <v>Russia</v>
      </c>
      <c r="I20" s="219" t="str">
        <f t="shared" ca="1" si="1"/>
        <v>England</v>
      </c>
      <c r="J20" s="220">
        <f t="shared" ref="J20:R20" ca="1" si="21">COUNTIF($B16:$G20,J$3)/COUNTA($B16:$G20)+(RAND()-0.5)/100000</f>
        <v>6.6670824447175897E-2</v>
      </c>
      <c r="K20" s="220">
        <f t="shared" ca="1" si="21"/>
        <v>0.30000040993699467</v>
      </c>
      <c r="L20" s="220">
        <f t="shared" ca="1" si="21"/>
        <v>0.13333687128521085</v>
      </c>
      <c r="M20" s="220">
        <f t="shared" ca="1" si="21"/>
        <v>3.3336569690042492E-2</v>
      </c>
      <c r="N20" s="220">
        <f t="shared" ca="1" si="21"/>
        <v>0.1333298945041114</v>
      </c>
      <c r="O20" s="220">
        <f t="shared" ca="1" si="21"/>
        <v>3.3335887524641082E-2</v>
      </c>
      <c r="P20" s="220">
        <f t="shared" ca="1" si="21"/>
        <v>-3.0859461513426809E-6</v>
      </c>
      <c r="Q20" s="220">
        <f t="shared" ca="1" si="21"/>
        <v>6.6668596832908919E-2</v>
      </c>
      <c r="R20" s="220">
        <f t="shared" ca="1" si="21"/>
        <v>3.333604509604441E-2</v>
      </c>
      <c r="S20" s="220">
        <f t="shared" ca="1" si="3"/>
        <v>0.19998798662902162</v>
      </c>
      <c r="U20" s="171" t="s">
        <v>399</v>
      </c>
      <c r="V20" s="160" t="s">
        <v>282</v>
      </c>
      <c r="W20" s="161" t="s">
        <v>291</v>
      </c>
      <c r="X20" s="161" t="s">
        <v>288</v>
      </c>
      <c r="Y20" s="163" t="s">
        <v>261</v>
      </c>
      <c r="AA20" s="220">
        <f t="shared" ref="AA20:AM20" ca="1" si="22">COUNTIF($V11:$Y20,AA$3)/5+(RAND()-0.5)/100000</f>
        <v>0.20000049379759355</v>
      </c>
      <c r="AB20" s="220">
        <f t="shared" ca="1" si="22"/>
        <v>0.40000397712657038</v>
      </c>
      <c r="AC20" s="220">
        <f t="shared" ca="1" si="22"/>
        <v>0.39999806654527781</v>
      </c>
      <c r="AD20" s="220">
        <f t="shared" ca="1" si="22"/>
        <v>0.60000325909804175</v>
      </c>
      <c r="AE20" s="220">
        <f t="shared" ca="1" si="22"/>
        <v>-3.9429229245799547E-6</v>
      </c>
      <c r="AF20" s="220">
        <f t="shared" ca="1" si="22"/>
        <v>-2.5726032470883042E-6</v>
      </c>
      <c r="AG20" s="220">
        <f t="shared" ca="1" si="22"/>
        <v>0.20000029023461535</v>
      </c>
      <c r="AH20" s="220">
        <f t="shared" ca="1" si="22"/>
        <v>3.3762266882656267E-7</v>
      </c>
      <c r="AI20" s="220">
        <f t="shared" ca="1" si="22"/>
        <v>-4.0930484579271338E-6</v>
      </c>
      <c r="AJ20" s="220">
        <f t="shared" ca="1" si="22"/>
        <v>0.19999752722004671</v>
      </c>
      <c r="AK20" s="220">
        <f t="shared" ca="1" si="22"/>
        <v>0.79999978456794907</v>
      </c>
      <c r="AL20" s="220">
        <f t="shared" ca="1" si="22"/>
        <v>1.3725487469302177E-6</v>
      </c>
      <c r="AM20" s="220">
        <f t="shared" ca="1" si="22"/>
        <v>0.19999859087795241</v>
      </c>
      <c r="AN20" s="220">
        <f t="shared" ca="1" si="12"/>
        <v>0.25000172723379166</v>
      </c>
    </row>
    <row r="21" spans="1:40" x14ac:dyDescent="0.25">
      <c r="A21" s="1">
        <v>1973</v>
      </c>
      <c r="B21" s="97" t="str">
        <f ca="1">OFFSET(CL!$B$1,MATCH($A21,CL!$G$2:$G$99,0),0)</f>
        <v>Netherlands</v>
      </c>
      <c r="C21" s="98" t="str">
        <f ca="1">OFFSET(CL!$F$1,MATCH($A21,CL!$G$2:$G$99,0),0)</f>
        <v>Italy</v>
      </c>
      <c r="D21" s="282" t="str">
        <f ca="1">OFFSET(EL!$B$1,MATCH($A21,EL!$G$2:$G$64,0),0)</f>
        <v>England</v>
      </c>
      <c r="E21" s="283" t="str">
        <f ca="1">OFFSET(EL!$F$1,MATCH($A21,EL!$G$2:$G$64,0),0)</f>
        <v>Germany</v>
      </c>
      <c r="F21" s="97" t="str">
        <f ca="1">OFFSET(Conf!$B$1,MATCH($A21,Conf!$G$2:$G$64,0),0)</f>
        <v>Italy</v>
      </c>
      <c r="G21" s="98" t="str">
        <f ca="1">OFFSET(Conf!$F$1,MATCH($A21,Conf!$G$2:$G$64,0),0)</f>
        <v>England</v>
      </c>
      <c r="I21" s="219" t="str">
        <f t="shared" ca="1" si="1"/>
        <v>England</v>
      </c>
      <c r="J21" s="220">
        <f t="shared" ref="J21:R21" ca="1" si="23">COUNTIF($B17:$G21,J$3)/COUNTA($B17:$G21)+(RAND()-0.5)/100000</f>
        <v>6.6664285747563265E-2</v>
      </c>
      <c r="K21" s="220">
        <f t="shared" ca="1" si="23"/>
        <v>0.29999519761288368</v>
      </c>
      <c r="L21" s="220">
        <f t="shared" ca="1" si="23"/>
        <v>0.16666956440592148</v>
      </c>
      <c r="M21" s="220">
        <f t="shared" ca="1" si="23"/>
        <v>3.3330584446326583E-2</v>
      </c>
      <c r="N21" s="220">
        <f t="shared" ca="1" si="23"/>
        <v>0.16667043241194973</v>
      </c>
      <c r="O21" s="220">
        <f t="shared" ca="1" si="23"/>
        <v>-2.1963705269333378E-6</v>
      </c>
      <c r="P21" s="220">
        <f t="shared" ca="1" si="23"/>
        <v>-2.0105670369808359E-6</v>
      </c>
      <c r="Q21" s="220">
        <f t="shared" ca="1" si="23"/>
        <v>6.6669370179644499E-2</v>
      </c>
      <c r="R21" s="220">
        <f t="shared" ca="1" si="23"/>
        <v>3.3335033040890756E-2</v>
      </c>
      <c r="S21" s="220">
        <f t="shared" ca="1" si="3"/>
        <v>0.16666973909238381</v>
      </c>
      <c r="U21" s="238"/>
      <c r="V21" s="101"/>
      <c r="W21" s="123"/>
      <c r="X21" s="123"/>
      <c r="Y21" s="100"/>
      <c r="AA21" s="220">
        <f t="shared" ref="AA21:AM21" ca="1" si="24">COUNTIF($V12:$Y21,AA$3)/5+(RAND()-0.5)/100000</f>
        <v>0.19999550527273319</v>
      </c>
      <c r="AB21" s="220">
        <f t="shared" ca="1" si="24"/>
        <v>0.40000435264578582</v>
      </c>
      <c r="AC21" s="220">
        <f t="shared" ca="1" si="24"/>
        <v>0.40000170548983732</v>
      </c>
      <c r="AD21" s="220">
        <f t="shared" ca="1" si="24"/>
        <v>0.59999545625259088</v>
      </c>
      <c r="AE21" s="220">
        <f t="shared" ca="1" si="24"/>
        <v>-3.4159497321293709E-6</v>
      </c>
      <c r="AF21" s="220">
        <f t="shared" ca="1" si="24"/>
        <v>1.168341752821278E-7</v>
      </c>
      <c r="AG21" s="220">
        <f t="shared" ca="1" si="24"/>
        <v>0.19999668208992472</v>
      </c>
      <c r="AH21" s="220">
        <f t="shared" ca="1" si="24"/>
        <v>-4.6466853137222763E-7</v>
      </c>
      <c r="AI21" s="220">
        <f t="shared" ca="1" si="24"/>
        <v>-2.9331285722020841E-6</v>
      </c>
      <c r="AJ21" s="220">
        <f t="shared" ca="1" si="24"/>
        <v>0.19999949879408482</v>
      </c>
      <c r="AK21" s="220">
        <f t="shared" ca="1" si="24"/>
        <v>0.79999992551285193</v>
      </c>
      <c r="AL21" s="220">
        <f t="shared" ca="1" si="24"/>
        <v>4.5075906854140693E-6</v>
      </c>
      <c r="AM21" s="220">
        <f t="shared" ca="1" si="24"/>
        <v>0.20000267050357418</v>
      </c>
      <c r="AN21" s="220">
        <f t="shared" ca="1" si="12"/>
        <v>0.25000159819014811</v>
      </c>
    </row>
    <row r="22" spans="1:40" x14ac:dyDescent="0.25">
      <c r="A22" s="1">
        <v>1974</v>
      </c>
      <c r="B22" s="97" t="str">
        <f ca="1">OFFSET(CL!$B$1,MATCH($A22,CL!$G$2:$G$99,0),0)</f>
        <v>Germany</v>
      </c>
      <c r="C22" s="98" t="str">
        <f ca="1">OFFSET(CL!$F$1,MATCH($A22,CL!$G$2:$G$99,0),0)</f>
        <v>Spain</v>
      </c>
      <c r="D22" s="282" t="str">
        <f ca="1">OFFSET(EL!$B$1,MATCH($A22,EL!$G$2:$G$64,0),0)</f>
        <v>Netherlands</v>
      </c>
      <c r="E22" s="283" t="str">
        <f ca="1">OFFSET(EL!$F$1,MATCH($A22,EL!$G$2:$G$64,0),0)</f>
        <v>England</v>
      </c>
      <c r="F22" s="97" t="str">
        <f ca="1">OFFSET(Conf!$B$1,MATCH($A22,Conf!$G$2:$G$64,0),0)</f>
        <v>Germany</v>
      </c>
      <c r="G22" s="98" t="str">
        <f ca="1">OFFSET(Conf!$F$1,MATCH($A22,Conf!$G$2:$G$64,0),0)</f>
        <v>Italy</v>
      </c>
      <c r="I22" s="219" t="str">
        <f t="shared" ca="1" si="1"/>
        <v>England</v>
      </c>
      <c r="J22" s="220">
        <f t="shared" ref="J22:R22" ca="1" si="25">COUNTIF($B18:$G22,J$3)/COUNTA($B18:$G22)+(RAND()-0.5)/100000</f>
        <v>6.6662567947215368E-2</v>
      </c>
      <c r="K22" s="220">
        <f t="shared" ca="1" si="25"/>
        <v>0.30000242415088263</v>
      </c>
      <c r="L22" s="220">
        <f t="shared" ca="1" si="25"/>
        <v>0.16666904553241413</v>
      </c>
      <c r="M22" s="220">
        <f t="shared" ca="1" si="25"/>
        <v>9.9998421893318548E-2</v>
      </c>
      <c r="N22" s="220">
        <f t="shared" ca="1" si="25"/>
        <v>0.16666698863465637</v>
      </c>
      <c r="O22" s="220">
        <f t="shared" ca="1" si="25"/>
        <v>-2.5087791664349735E-6</v>
      </c>
      <c r="P22" s="220">
        <f t="shared" ca="1" si="25"/>
        <v>-2.1552530638950551E-6</v>
      </c>
      <c r="Q22" s="220">
        <f t="shared" ca="1" si="25"/>
        <v>6.6666455718796813E-2</v>
      </c>
      <c r="R22" s="220">
        <f t="shared" ca="1" si="25"/>
        <v>3.3336159449806557E-2</v>
      </c>
      <c r="S22" s="220">
        <f t="shared" ca="1" si="3"/>
        <v>0.10000260070514</v>
      </c>
      <c r="U22" s="166" t="s">
        <v>398</v>
      </c>
      <c r="V22" s="157" t="s">
        <v>282</v>
      </c>
      <c r="W22" s="158" t="s">
        <v>286</v>
      </c>
      <c r="X22" s="158" t="s">
        <v>331</v>
      </c>
      <c r="Y22" s="241" t="s">
        <v>400</v>
      </c>
      <c r="AA22" s="220">
        <f t="shared" ref="AA22:AM22" ca="1" si="26">COUNTIF($V13:$Y22,AA$3)/5+(RAND()-0.5)/100000</f>
        <v>-2.9227385670005368E-6</v>
      </c>
      <c r="AB22" s="220">
        <f t="shared" ca="1" si="26"/>
        <v>0.40000491900387869</v>
      </c>
      <c r="AC22" s="220">
        <f t="shared" ca="1" si="26"/>
        <v>0.40000403100163473</v>
      </c>
      <c r="AD22" s="220">
        <f t="shared" ca="1" si="26"/>
        <v>0.79999592416197218</v>
      </c>
      <c r="AE22" s="220">
        <f t="shared" ca="1" si="26"/>
        <v>-1.3950858004716205E-6</v>
      </c>
      <c r="AF22" s="220">
        <f t="shared" ca="1" si="26"/>
        <v>0.1999958983301891</v>
      </c>
      <c r="AG22" s="220">
        <f t="shared" ca="1" si="26"/>
        <v>0.19999857307734792</v>
      </c>
      <c r="AH22" s="220">
        <f t="shared" ca="1" si="26"/>
        <v>2.2666819144108407E-6</v>
      </c>
      <c r="AI22" s="220">
        <f t="shared" ca="1" si="26"/>
        <v>3.253696975746623E-8</v>
      </c>
      <c r="AJ22" s="220">
        <f t="shared" ca="1" si="26"/>
        <v>-1.6483120377712001E-6</v>
      </c>
      <c r="AK22" s="220">
        <f t="shared" ca="1" si="26"/>
        <v>0.59999517417057369</v>
      </c>
      <c r="AL22" s="220">
        <f t="shared" ca="1" si="26"/>
        <v>-1.5392149627827424E-6</v>
      </c>
      <c r="AM22" s="220">
        <f t="shared" ca="1" si="26"/>
        <v>0.19999741251141179</v>
      </c>
      <c r="AN22" s="220">
        <f t="shared" ca="1" si="12"/>
        <v>0.30000331846886885</v>
      </c>
    </row>
    <row r="23" spans="1:40" x14ac:dyDescent="0.25">
      <c r="A23" s="1">
        <v>1975</v>
      </c>
      <c r="B23" s="97" t="str">
        <f ca="1">OFFSET(CL!$B$1,MATCH($A23,CL!$G$2:$G$99,0),0)</f>
        <v>Germany</v>
      </c>
      <c r="C23" s="98" t="str">
        <f ca="1">OFFSET(CL!$F$1,MATCH($A23,CL!$G$2:$G$99,0),0)</f>
        <v>England</v>
      </c>
      <c r="D23" s="282" t="str">
        <f ca="1">OFFSET(EL!$B$1,MATCH($A23,EL!$G$2:$G$64,0),0)</f>
        <v>Germany</v>
      </c>
      <c r="E23" s="283" t="str">
        <f ca="1">OFFSET(EL!$F$1,MATCH($A23,EL!$G$2:$G$64,0),0)</f>
        <v>Netherlands</v>
      </c>
      <c r="F23" s="97" t="str">
        <f ca="1">OFFSET(Conf!$B$1,MATCH($A23,Conf!$G$2:$G$64,0),0)</f>
        <v>Ukraine</v>
      </c>
      <c r="G23" s="98" t="str">
        <f ca="1">OFFSET(Conf!$F$1,MATCH($A23,Conf!$G$2:$G$64,0),0)</f>
        <v>Hungary</v>
      </c>
      <c r="I23" s="219" t="str">
        <f t="shared" ca="1" si="1"/>
        <v>England</v>
      </c>
      <c r="J23" s="220">
        <f t="shared" ref="J23:R23" ca="1" si="27">COUNTIF($B19:$G23,J$3)/COUNTA($B19:$G23)+(RAND()-0.5)/100000</f>
        <v>6.666891084829081E-2</v>
      </c>
      <c r="K23" s="220">
        <f t="shared" ca="1" si="27"/>
        <v>0.26666814840703129</v>
      </c>
      <c r="L23" s="220">
        <f t="shared" ca="1" si="27"/>
        <v>0.16666919439788719</v>
      </c>
      <c r="M23" s="220">
        <f t="shared" ca="1" si="27"/>
        <v>0.16666801174516901</v>
      </c>
      <c r="N23" s="220">
        <f t="shared" ca="1" si="27"/>
        <v>0.16667017079914856</v>
      </c>
      <c r="O23" s="220">
        <f t="shared" ca="1" si="27"/>
        <v>3.1278290140418895E-6</v>
      </c>
      <c r="P23" s="220">
        <f t="shared" ca="1" si="27"/>
        <v>1.8404924308618065E-6</v>
      </c>
      <c r="Q23" s="220">
        <f t="shared" ca="1" si="27"/>
        <v>3.33353389112548E-2</v>
      </c>
      <c r="R23" s="220">
        <f t="shared" ca="1" si="27"/>
        <v>4.7051936961121051E-6</v>
      </c>
      <c r="S23" s="220">
        <f t="shared" ca="1" si="3"/>
        <v>0.13331055137607728</v>
      </c>
      <c r="U23" s="190"/>
      <c r="V23" s="247"/>
      <c r="W23" s="242"/>
      <c r="X23" s="242"/>
      <c r="Y23" s="243"/>
      <c r="AA23" s="220">
        <f t="shared" ref="AA23:AM23" ca="1" si="28">COUNTIF($V14:$Y23,AA$3)/5+(RAND()-0.5)/100000</f>
        <v>2.9123368830895523E-6</v>
      </c>
      <c r="AB23" s="220">
        <f t="shared" ca="1" si="28"/>
        <v>0.40000113927558417</v>
      </c>
      <c r="AC23" s="220">
        <f t="shared" ca="1" si="28"/>
        <v>0.39999743430225326</v>
      </c>
      <c r="AD23" s="220">
        <f t="shared" ca="1" si="28"/>
        <v>0.799999682790829</v>
      </c>
      <c r="AE23" s="220">
        <f t="shared" ca="1" si="28"/>
        <v>-1.4240695750329279E-6</v>
      </c>
      <c r="AF23" s="220">
        <f t="shared" ca="1" si="28"/>
        <v>0.20000468037064001</v>
      </c>
      <c r="AG23" s="220">
        <f t="shared" ca="1" si="28"/>
        <v>0.19999594331591961</v>
      </c>
      <c r="AH23" s="220">
        <f t="shared" ca="1" si="28"/>
        <v>-1.144249195248589E-6</v>
      </c>
      <c r="AI23" s="220">
        <f t="shared" ca="1" si="28"/>
        <v>-1.4582417227481336E-6</v>
      </c>
      <c r="AJ23" s="220">
        <f t="shared" ca="1" si="28"/>
        <v>9.7038152748710627E-7</v>
      </c>
      <c r="AK23" s="220">
        <f t="shared" ca="1" si="28"/>
        <v>0.600004163502173</v>
      </c>
      <c r="AL23" s="220">
        <f t="shared" ca="1" si="28"/>
        <v>7.2609544547529879E-7</v>
      </c>
      <c r="AM23" s="220">
        <f t="shared" ca="1" si="28"/>
        <v>0.19999613871894134</v>
      </c>
      <c r="AN23" s="220">
        <f t="shared" ca="1" si="12"/>
        <v>0.30000005886757408</v>
      </c>
    </row>
    <row r="24" spans="1:40" x14ac:dyDescent="0.25">
      <c r="A24" s="1">
        <v>1976</v>
      </c>
      <c r="B24" s="97" t="str">
        <f ca="1">OFFSET(CL!$B$1,MATCH($A24,CL!$G$2:$G$99,0),0)</f>
        <v>Germany</v>
      </c>
      <c r="C24" s="98" t="str">
        <f ca="1">OFFSET(CL!$F$1,MATCH($A24,CL!$G$2:$G$99,0),0)</f>
        <v>France</v>
      </c>
      <c r="D24" s="282" t="str">
        <f ca="1">OFFSET(EL!$B$1,MATCH($A24,EL!$G$2:$G$64,0),0)</f>
        <v>England</v>
      </c>
      <c r="E24" s="283" t="str">
        <f ca="1">OFFSET(EL!$F$1,MATCH($A24,EL!$G$2:$G$64,0),0)</f>
        <v>Belgium</v>
      </c>
      <c r="F24" s="97" t="str">
        <f ca="1">OFFSET(Conf!$B$1,MATCH($A24,Conf!$G$2:$G$64,0),0)</f>
        <v>Belgium</v>
      </c>
      <c r="G24" s="98" t="str">
        <f ca="1">OFFSET(Conf!$F$1,MATCH($A24,Conf!$G$2:$G$64,0),0)</f>
        <v>England</v>
      </c>
      <c r="I24" s="219" t="str">
        <f t="shared" ca="1" si="1"/>
        <v>England</v>
      </c>
      <c r="J24" s="220">
        <f t="shared" ref="J24:R24" ca="1" si="29">COUNTIF($B20:$G24,J$3)/COUNTA($B20:$G24)+(RAND()-0.5)/100000</f>
        <v>3.3333576917711535E-2</v>
      </c>
      <c r="K24" s="220">
        <f t="shared" ca="1" si="29"/>
        <v>0.26666816820465089</v>
      </c>
      <c r="L24" s="220">
        <f t="shared" ca="1" si="29"/>
        <v>0.13332901901458272</v>
      </c>
      <c r="M24" s="220">
        <f t="shared" ca="1" si="29"/>
        <v>0.1999983857799757</v>
      </c>
      <c r="N24" s="220">
        <f t="shared" ca="1" si="29"/>
        <v>0.13332835354368691</v>
      </c>
      <c r="O24" s="220">
        <f t="shared" ca="1" si="29"/>
        <v>-5.8982811544440184E-7</v>
      </c>
      <c r="P24" s="220">
        <f t="shared" ca="1" si="29"/>
        <v>3.3331878942177394E-2</v>
      </c>
      <c r="Q24" s="220">
        <f t="shared" ca="1" si="29"/>
        <v>3.3330533125235047E-2</v>
      </c>
      <c r="R24" s="220">
        <f t="shared" ca="1" si="29"/>
        <v>6.6666547459171846E-2</v>
      </c>
      <c r="S24" s="220">
        <f t="shared" ca="1" si="3"/>
        <v>0.10001412684092337</v>
      </c>
      <c r="U24" s="171" t="s">
        <v>399</v>
      </c>
      <c r="V24" s="160" t="s">
        <v>409</v>
      </c>
      <c r="W24" s="161" t="s">
        <v>282</v>
      </c>
      <c r="X24" s="161" t="s">
        <v>286</v>
      </c>
      <c r="Y24" s="163" t="s">
        <v>401</v>
      </c>
      <c r="AA24" s="220">
        <f t="shared" ref="AA24:AM24" ca="1" si="30">COUNTIF($V15:$Y24,AA$3)/5+(RAND()-0.5)/100000</f>
        <v>-3.1529203900869331E-6</v>
      </c>
      <c r="AB24" s="220">
        <f t="shared" ca="1" si="30"/>
        <v>0.20000010860640099</v>
      </c>
      <c r="AC24" s="220">
        <f t="shared" ca="1" si="30"/>
        <v>0.40000023268915563</v>
      </c>
      <c r="AD24" s="220">
        <f t="shared" ca="1" si="30"/>
        <v>0.7999996138959331</v>
      </c>
      <c r="AE24" s="220">
        <f t="shared" ca="1" si="30"/>
        <v>2.7842672667243794E-6</v>
      </c>
      <c r="AF24" s="220">
        <f t="shared" ca="1" si="30"/>
        <v>0.40000459932619981</v>
      </c>
      <c r="AG24" s="220">
        <f t="shared" ca="1" si="30"/>
        <v>8.5484345922312134E-7</v>
      </c>
      <c r="AH24" s="220">
        <f t="shared" ca="1" si="30"/>
        <v>-3.9840162684530098E-6</v>
      </c>
      <c r="AI24" s="220">
        <f t="shared" ca="1" si="30"/>
        <v>-3.731573192198241E-6</v>
      </c>
      <c r="AJ24" s="220">
        <f t="shared" ca="1" si="30"/>
        <v>1.7439108023000527E-7</v>
      </c>
      <c r="AK24" s="220">
        <f t="shared" ca="1" si="30"/>
        <v>0.3999956861330663</v>
      </c>
      <c r="AL24" s="220">
        <f t="shared" ca="1" si="30"/>
        <v>0.19999825806627122</v>
      </c>
      <c r="AM24" s="220">
        <f t="shared" ca="1" si="30"/>
        <v>0.19999805072729171</v>
      </c>
      <c r="AN24" s="220">
        <f t="shared" ca="1" si="12"/>
        <v>0.35000262639093149</v>
      </c>
    </row>
    <row r="25" spans="1:40" x14ac:dyDescent="0.25">
      <c r="A25" s="1">
        <v>1977</v>
      </c>
      <c r="B25" s="97" t="str">
        <f ca="1">OFFSET(CL!$B$1,MATCH($A25,CL!$G$2:$G$99,0),0)</f>
        <v>England</v>
      </c>
      <c r="C25" s="98" t="str">
        <f ca="1">OFFSET(CL!$F$1,MATCH($A25,CL!$G$2:$G$99,0),0)</f>
        <v>Germany</v>
      </c>
      <c r="D25" s="282" t="str">
        <f ca="1">OFFSET(EL!$B$1,MATCH($A25,EL!$G$2:$G$64,0),0)</f>
        <v>Italy</v>
      </c>
      <c r="E25" s="283" t="str">
        <f ca="1">OFFSET(EL!$F$1,MATCH($A25,EL!$G$2:$G$64,0),0)</f>
        <v>Spain</v>
      </c>
      <c r="F25" s="97" t="str">
        <f ca="1">OFFSET(Conf!$B$1,MATCH($A25,Conf!$G$2:$G$64,0),0)</f>
        <v>Germany</v>
      </c>
      <c r="G25" s="98" t="str">
        <f ca="1">OFFSET(Conf!$F$1,MATCH($A25,Conf!$G$2:$G$64,0),0)</f>
        <v>Belgium</v>
      </c>
      <c r="I25" s="219" t="str">
        <f t="shared" ca="1" si="1"/>
        <v>Germany</v>
      </c>
      <c r="J25" s="220">
        <f t="shared" ref="J25:R25" ca="1" si="31">COUNTIF($B21:$G25,J$3)/COUNTA($B21:$G25)+(RAND()-0.5)/100000</f>
        <v>6.6663922117953786E-2</v>
      </c>
      <c r="K25" s="220">
        <f t="shared" ca="1" si="31"/>
        <v>0.23333190396280423</v>
      </c>
      <c r="L25" s="220">
        <f t="shared" ca="1" si="31"/>
        <v>0.13333709881314293</v>
      </c>
      <c r="M25" s="220">
        <f t="shared" ca="1" si="31"/>
        <v>0.26666219151213444</v>
      </c>
      <c r="N25" s="220">
        <f t="shared" ca="1" si="31"/>
        <v>9.9995853931080292E-2</v>
      </c>
      <c r="O25" s="220">
        <f t="shared" ca="1" si="31"/>
        <v>4.1587378238404856E-6</v>
      </c>
      <c r="P25" s="220">
        <f t="shared" ca="1" si="31"/>
        <v>3.3333040241293306E-2</v>
      </c>
      <c r="Q25" s="220">
        <f t="shared" ca="1" si="31"/>
        <v>-4.8510398922082855E-6</v>
      </c>
      <c r="R25" s="220">
        <f t="shared" ca="1" si="31"/>
        <v>0.10000106715298449</v>
      </c>
      <c r="S25" s="220">
        <f t="shared" ca="1" si="3"/>
        <v>6.6675614570674724E-2</v>
      </c>
      <c r="U25" s="238"/>
      <c r="V25" s="101"/>
      <c r="W25" s="123"/>
      <c r="X25" s="123"/>
      <c r="Y25" s="100"/>
      <c r="AA25" s="220">
        <f t="shared" ref="AA25:AM25" ca="1" si="32">COUNTIF($V16:$Y25,AA$3)/5+(RAND()-0.5)/100000</f>
        <v>1.7141679335171912E-6</v>
      </c>
      <c r="AB25" s="220">
        <f t="shared" ca="1" si="32"/>
        <v>0.20000477863173355</v>
      </c>
      <c r="AC25" s="220">
        <f t="shared" ca="1" si="32"/>
        <v>0.40000487089246506</v>
      </c>
      <c r="AD25" s="220">
        <f t="shared" ca="1" si="32"/>
        <v>0.79999661375043796</v>
      </c>
      <c r="AE25" s="220">
        <f t="shared" ca="1" si="32"/>
        <v>3.1546180341221543E-6</v>
      </c>
      <c r="AF25" s="220">
        <f t="shared" ca="1" si="32"/>
        <v>0.39999538013586455</v>
      </c>
      <c r="AG25" s="220">
        <f t="shared" ca="1" si="32"/>
        <v>8.1245245905394284E-7</v>
      </c>
      <c r="AH25" s="220">
        <f t="shared" ca="1" si="32"/>
        <v>3.4438967336037652E-6</v>
      </c>
      <c r="AI25" s="220">
        <f t="shared" ca="1" si="32"/>
        <v>-1.5035201006404608E-6</v>
      </c>
      <c r="AJ25" s="220">
        <f t="shared" ca="1" si="32"/>
        <v>-4.6314922462483366E-7</v>
      </c>
      <c r="AK25" s="220">
        <f t="shared" ca="1" si="32"/>
        <v>0.39999789805468233</v>
      </c>
      <c r="AL25" s="220">
        <f t="shared" ca="1" si="32"/>
        <v>0.19999656510698802</v>
      </c>
      <c r="AM25" s="220">
        <f t="shared" ca="1" si="32"/>
        <v>0.19999972282417067</v>
      </c>
      <c r="AN25" s="220">
        <f t="shared" ca="1" si="12"/>
        <v>0.34999925303445578</v>
      </c>
    </row>
    <row r="26" spans="1:40" x14ac:dyDescent="0.25">
      <c r="A26" s="1">
        <v>1978</v>
      </c>
      <c r="B26" s="97" t="str">
        <f ca="1">OFFSET(CL!$B$1,MATCH($A26,CL!$G$2:$G$99,0),0)</f>
        <v>England</v>
      </c>
      <c r="C26" s="98" t="str">
        <f ca="1">OFFSET(CL!$F$1,MATCH($A26,CL!$G$2:$G$99,0),0)</f>
        <v>Belgium</v>
      </c>
      <c r="D26" s="282" t="str">
        <f ca="1">OFFSET(EL!$B$1,MATCH($A26,EL!$G$2:$G$64,0),0)</f>
        <v>Netherlands</v>
      </c>
      <c r="E26" s="283" t="str">
        <f ca="1">OFFSET(EL!$F$1,MATCH($A26,EL!$G$2:$G$64,0),0)</f>
        <v>France</v>
      </c>
      <c r="F26" s="97" t="str">
        <f ca="1">OFFSET(Conf!$B$1,MATCH($A26,Conf!$G$2:$G$64,0),0)</f>
        <v>Belgium</v>
      </c>
      <c r="G26" s="98" t="str">
        <f ca="1">OFFSET(Conf!$F$1,MATCH($A26,Conf!$G$2:$G$64,0),0)</f>
        <v>Austria</v>
      </c>
      <c r="I26" s="219" t="str">
        <f t="shared" ca="1" si="1"/>
        <v>Germany</v>
      </c>
      <c r="J26" s="220">
        <f t="shared" ref="J26:R26" ca="1" si="33">COUNTIF($B22:$G26,J$3)/COUNTA($B22:$G26)+(RAND()-0.5)/100000</f>
        <v>6.6665053189674681E-2</v>
      </c>
      <c r="K26" s="220">
        <f t="shared" ca="1" si="33"/>
        <v>0.19999851706139343</v>
      </c>
      <c r="L26" s="220">
        <f t="shared" ca="1" si="33"/>
        <v>6.6663300096591674E-2</v>
      </c>
      <c r="M26" s="220">
        <f t="shared" ca="1" si="33"/>
        <v>0.23333231905418592</v>
      </c>
      <c r="N26" s="220">
        <f t="shared" ca="1" si="33"/>
        <v>0.1000014287271126</v>
      </c>
      <c r="O26" s="220">
        <f t="shared" ca="1" si="33"/>
        <v>-3.4881396000232601E-6</v>
      </c>
      <c r="P26" s="220">
        <f t="shared" ca="1" si="33"/>
        <v>6.6670393195470259E-2</v>
      </c>
      <c r="Q26" s="220">
        <f t="shared" ca="1" si="33"/>
        <v>-1.7671236869405182E-6</v>
      </c>
      <c r="R26" s="220">
        <f t="shared" ca="1" si="33"/>
        <v>0.16666214836749804</v>
      </c>
      <c r="S26" s="220">
        <f t="shared" ca="1" si="3"/>
        <v>0.10001209557136037</v>
      </c>
      <c r="U26" s="166" t="s">
        <v>398</v>
      </c>
      <c r="V26" s="157" t="s">
        <v>405</v>
      </c>
      <c r="W26" s="158" t="s">
        <v>286</v>
      </c>
      <c r="X26" s="158" t="s">
        <v>400</v>
      </c>
      <c r="Y26" s="241" t="s">
        <v>284</v>
      </c>
      <c r="AA26" s="220">
        <f t="shared" ref="AA26:AM26" ca="1" si="34">COUNTIF($V17:$Y26,AA$3)/5+(RAND()-0.5)/100000</f>
        <v>6.0859266976480698E-7</v>
      </c>
      <c r="AB26" s="220">
        <f t="shared" ca="1" si="34"/>
        <v>1.3081071090221475E-6</v>
      </c>
      <c r="AC26" s="220">
        <f t="shared" ca="1" si="34"/>
        <v>0.40000057590633764</v>
      </c>
      <c r="AD26" s="220">
        <f t="shared" ca="1" si="34"/>
        <v>0.79999530785164175</v>
      </c>
      <c r="AE26" s="220">
        <f t="shared" ca="1" si="34"/>
        <v>-2.4584535677489894E-6</v>
      </c>
      <c r="AF26" s="220">
        <f t="shared" ca="1" si="34"/>
        <v>0.60000256475278824</v>
      </c>
      <c r="AG26" s="220">
        <f t="shared" ca="1" si="34"/>
        <v>-3.5187112391776686E-6</v>
      </c>
      <c r="AH26" s="220">
        <f t="shared" ca="1" si="34"/>
        <v>9.3209777674933545E-7</v>
      </c>
      <c r="AI26" s="220">
        <f t="shared" ca="1" si="34"/>
        <v>1.0141740636236018E-6</v>
      </c>
      <c r="AJ26" s="220">
        <f t="shared" ca="1" si="34"/>
        <v>-2.4392868164575766E-6</v>
      </c>
      <c r="AK26" s="220">
        <f t="shared" ca="1" si="34"/>
        <v>0.20000360538821063</v>
      </c>
      <c r="AL26" s="220">
        <f t="shared" ca="1" si="34"/>
        <v>0.2000034726112036</v>
      </c>
      <c r="AM26" s="220">
        <f t="shared" ca="1" si="34"/>
        <v>0.19999584570512718</v>
      </c>
      <c r="AN26" s="220">
        <f t="shared" ca="1" si="12"/>
        <v>0.40000079531617394</v>
      </c>
    </row>
    <row r="27" spans="1:40" x14ac:dyDescent="0.25">
      <c r="A27" s="1">
        <v>1979</v>
      </c>
      <c r="B27" s="97" t="str">
        <f ca="1">OFFSET(CL!$B$1,MATCH($A27,CL!$G$2:$G$99,0),0)</f>
        <v>England</v>
      </c>
      <c r="C27" s="98" t="str">
        <f ca="1">OFFSET(CL!$F$1,MATCH($A27,CL!$G$2:$G$99,0),0)</f>
        <v>Sweden</v>
      </c>
      <c r="D27" s="282" t="str">
        <f ca="1">OFFSET(EL!$B$1,MATCH($A27,EL!$G$2:$G$64,0),0)</f>
        <v>Germany</v>
      </c>
      <c r="E27" s="283" t="str">
        <f ca="1">OFFSET(EL!$F$1,MATCH($A27,EL!$G$2:$G$64,0),0)</f>
        <v>Serbia</v>
      </c>
      <c r="F27" s="97" t="str">
        <f ca="1">OFFSET(Conf!$B$1,MATCH($A27,Conf!$G$2:$G$64,0),0)</f>
        <v>Spain</v>
      </c>
      <c r="G27" s="98" t="str">
        <f ca="1">OFFSET(Conf!$F$1,MATCH($A27,Conf!$G$2:$G$64,0),0)</f>
        <v>Germany</v>
      </c>
      <c r="I27" s="219" t="str">
        <f t="shared" ca="1" si="1"/>
        <v>Germany</v>
      </c>
      <c r="J27" s="220">
        <f t="shared" ref="J27:R27" ca="1" si="35">COUNTIF($B23:$G27,J$3)/COUNTA($B23:$G27)+(RAND()-0.5)/100000</f>
        <v>6.6663589437919252E-2</v>
      </c>
      <c r="K27" s="220">
        <f t="shared" ca="1" si="35"/>
        <v>0.19999801213616841</v>
      </c>
      <c r="L27" s="220">
        <f t="shared" ca="1" si="35"/>
        <v>3.3334877665112762E-2</v>
      </c>
      <c r="M27" s="220">
        <f t="shared" ca="1" si="35"/>
        <v>0.23333458590811276</v>
      </c>
      <c r="N27" s="220">
        <f t="shared" ca="1" si="35"/>
        <v>6.6663325821540748E-2</v>
      </c>
      <c r="O27" s="220">
        <f t="shared" ca="1" si="35"/>
        <v>3.9031126385726818E-6</v>
      </c>
      <c r="P27" s="220">
        <f t="shared" ca="1" si="35"/>
        <v>6.666386729888496E-2</v>
      </c>
      <c r="Q27" s="220">
        <f t="shared" ca="1" si="35"/>
        <v>2.0053326482933596E-6</v>
      </c>
      <c r="R27" s="220">
        <f t="shared" ca="1" si="35"/>
        <v>0.16667075584125307</v>
      </c>
      <c r="S27" s="220">
        <f t="shared" ca="1" si="3"/>
        <v>0.16666507744572123</v>
      </c>
      <c r="U27" s="190"/>
      <c r="V27" s="247"/>
      <c r="W27" s="242"/>
      <c r="X27" s="242"/>
      <c r="Y27" s="243"/>
      <c r="AA27" s="220">
        <f t="shared" ref="AA27:AM27" ca="1" si="36">COUNTIF($V18:$Y27,AA$3)/5+(RAND()-0.5)/100000</f>
        <v>2.011360825858066E-6</v>
      </c>
      <c r="AB27" s="220">
        <f t="shared" ca="1" si="36"/>
        <v>-1.3109315331685244E-7</v>
      </c>
      <c r="AC27" s="220">
        <f t="shared" ca="1" si="36"/>
        <v>0.40000335039139373</v>
      </c>
      <c r="AD27" s="220">
        <f t="shared" ca="1" si="36"/>
        <v>0.80000100197583901</v>
      </c>
      <c r="AE27" s="220">
        <f t="shared" ca="1" si="36"/>
        <v>-2.491402061817527E-8</v>
      </c>
      <c r="AF27" s="220">
        <f t="shared" ca="1" si="36"/>
        <v>0.59999645260460233</v>
      </c>
      <c r="AG27" s="220">
        <f t="shared" ca="1" si="36"/>
        <v>4.9777411956910555E-6</v>
      </c>
      <c r="AH27" s="220">
        <f t="shared" ca="1" si="36"/>
        <v>-3.7567440544137078E-7</v>
      </c>
      <c r="AI27" s="220">
        <f t="shared" ca="1" si="36"/>
        <v>1.1280084687821024E-6</v>
      </c>
      <c r="AJ27" s="220">
        <f t="shared" ca="1" si="36"/>
        <v>-9.2308921946500093E-8</v>
      </c>
      <c r="AK27" s="220">
        <f t="shared" ca="1" si="36"/>
        <v>0.20000076795287816</v>
      </c>
      <c r="AL27" s="220">
        <f t="shared" ca="1" si="36"/>
        <v>0.19999966924387438</v>
      </c>
      <c r="AM27" s="220">
        <f t="shared" ca="1" si="36"/>
        <v>0.20000219039337969</v>
      </c>
      <c r="AN27" s="220">
        <f t="shared" ca="1" si="12"/>
        <v>0.39999726857951079</v>
      </c>
    </row>
    <row r="28" spans="1:40" x14ac:dyDescent="0.25">
      <c r="A28" s="1">
        <v>1980</v>
      </c>
      <c r="B28" s="97" t="str">
        <f ca="1">OFFSET(CL!$B$1,MATCH($A28,CL!$G$2:$G$99,0),0)</f>
        <v>England</v>
      </c>
      <c r="C28" s="98" t="str">
        <f ca="1">OFFSET(CL!$F$1,MATCH($A28,CL!$G$2:$G$99,0),0)</f>
        <v>Germany</v>
      </c>
      <c r="D28" s="282" t="str">
        <f ca="1">OFFSET(EL!$B$1,MATCH($A28,EL!$G$2:$G$64,0),0)</f>
        <v>Germany</v>
      </c>
      <c r="E28" s="283" t="str">
        <f ca="1">OFFSET(EL!$F$1,MATCH($A28,EL!$G$2:$G$64,0),0)</f>
        <v>Germany</v>
      </c>
      <c r="F28" s="97" t="str">
        <f ca="1">OFFSET(Conf!$B$1,MATCH($A28,Conf!$G$2:$G$64,0),0)</f>
        <v>Spain</v>
      </c>
      <c r="G28" s="98" t="str">
        <f ca="1">OFFSET(Conf!$F$1,MATCH($A28,Conf!$G$2:$G$64,0),0)</f>
        <v>England</v>
      </c>
      <c r="I28" s="219" t="str">
        <f t="shared" ca="1" si="1"/>
        <v>Germany</v>
      </c>
      <c r="J28" s="220">
        <f t="shared" ref="J28:R28" ca="1" si="37">COUNTIF($B24:$G28,J$3)/COUNTA($B24:$G28)+(RAND()-0.5)/100000</f>
        <v>9.9999533862408008E-2</v>
      </c>
      <c r="K28" s="220">
        <f t="shared" ca="1" si="37"/>
        <v>0.23333424056221039</v>
      </c>
      <c r="L28" s="220">
        <f t="shared" ca="1" si="37"/>
        <v>3.3331116350250642E-2</v>
      </c>
      <c r="M28" s="220">
        <f t="shared" ca="1" si="37"/>
        <v>0.26666182602108623</v>
      </c>
      <c r="N28" s="220">
        <f t="shared" ca="1" si="37"/>
        <v>3.3329261286672213E-2</v>
      </c>
      <c r="O28" s="220">
        <f t="shared" ca="1" si="37"/>
        <v>4.8945641599811632E-7</v>
      </c>
      <c r="P28" s="220">
        <f t="shared" ca="1" si="37"/>
        <v>6.666897771172671E-2</v>
      </c>
      <c r="Q28" s="220">
        <f t="shared" ca="1" si="37"/>
        <v>7.2120336994270671E-7</v>
      </c>
      <c r="R28" s="220">
        <f t="shared" ca="1" si="37"/>
        <v>0.16666658009969287</v>
      </c>
      <c r="S28" s="220">
        <f t="shared" ca="1" si="3"/>
        <v>0.1000072534461669</v>
      </c>
      <c r="U28" s="171" t="s">
        <v>399</v>
      </c>
      <c r="V28" s="160" t="s">
        <v>282</v>
      </c>
      <c r="W28" s="161" t="s">
        <v>288</v>
      </c>
      <c r="X28" s="161" t="s">
        <v>409</v>
      </c>
      <c r="Y28" s="163" t="s">
        <v>284</v>
      </c>
      <c r="AA28" s="220">
        <f t="shared" ref="AA28:AM28" ca="1" si="38">COUNTIF($V19:$Y28,AA$3)/5+(RAND()-0.5)/100000</f>
        <v>1.8312801149811909E-6</v>
      </c>
      <c r="AB28" s="220">
        <f t="shared" ca="1" si="38"/>
        <v>4.3876438568375165E-6</v>
      </c>
      <c r="AC28" s="220">
        <f t="shared" ca="1" si="38"/>
        <v>0.40000124318606434</v>
      </c>
      <c r="AD28" s="220">
        <f t="shared" ca="1" si="38"/>
        <v>0.80000447125186369</v>
      </c>
      <c r="AE28" s="220">
        <f t="shared" ca="1" si="38"/>
        <v>-4.6319775615518717E-6</v>
      </c>
      <c r="AF28" s="220">
        <f t="shared" ca="1" si="38"/>
        <v>0.60000430443787967</v>
      </c>
      <c r="AG28" s="220">
        <f t="shared" ca="1" si="38"/>
        <v>-1.8943676609153316E-6</v>
      </c>
      <c r="AH28" s="220">
        <f t="shared" ca="1" si="38"/>
        <v>7.1421399741040783E-7</v>
      </c>
      <c r="AI28" s="220">
        <f t="shared" ca="1" si="38"/>
        <v>-7.8513321989039375E-7</v>
      </c>
      <c r="AJ28" s="220">
        <f t="shared" ca="1" si="38"/>
        <v>4.0549738021107239E-6</v>
      </c>
      <c r="AK28" s="220">
        <f t="shared" ca="1" si="38"/>
        <v>0.2000019725235081</v>
      </c>
      <c r="AL28" s="220">
        <f t="shared" ca="1" si="38"/>
        <v>0.40000359539115149</v>
      </c>
      <c r="AM28" s="220">
        <f t="shared" ca="1" si="38"/>
        <v>0.39999852606027159</v>
      </c>
      <c r="AN28" s="220">
        <f t="shared" ca="1" si="12"/>
        <v>0.29999555262898303</v>
      </c>
    </row>
    <row r="29" spans="1:40" x14ac:dyDescent="0.25">
      <c r="A29" s="1">
        <v>1981</v>
      </c>
      <c r="B29" s="97" t="str">
        <f ca="1">OFFSET(CL!$B$1,MATCH($A29,CL!$G$2:$G$99,0),0)</f>
        <v>England</v>
      </c>
      <c r="C29" s="98" t="str">
        <f ca="1">OFFSET(CL!$F$1,MATCH($A29,CL!$G$2:$G$99,0),0)</f>
        <v>Spain</v>
      </c>
      <c r="D29" s="282" t="str">
        <f ca="1">OFFSET(EL!$B$1,MATCH($A29,EL!$G$2:$G$64,0),0)</f>
        <v>England</v>
      </c>
      <c r="E29" s="283" t="str">
        <f ca="1">OFFSET(EL!$F$1,MATCH($A29,EL!$G$2:$G$64,0),0)</f>
        <v>Netherlands</v>
      </c>
      <c r="F29" s="97" t="str">
        <f ca="1">OFFSET(Conf!$B$1,MATCH($A29,Conf!$G$2:$G$64,0),0)</f>
        <v>Georgia</v>
      </c>
      <c r="G29" s="98" t="str">
        <f ca="1">OFFSET(Conf!$F$1,MATCH($A29,Conf!$G$2:$G$64,0),0)</f>
        <v>Germany</v>
      </c>
      <c r="I29" s="219" t="str">
        <f t="shared" ca="1" si="1"/>
        <v>Germany</v>
      </c>
      <c r="J29" s="220">
        <f t="shared" ref="J29:R29" ca="1" si="39">COUNTIF($B25:$G29,J$3)/COUNTA($B25:$G29)+(RAND()-0.5)/100000</f>
        <v>0.13333770390370386</v>
      </c>
      <c r="K29" s="220">
        <f t="shared" ca="1" si="39"/>
        <v>0.23332988943817376</v>
      </c>
      <c r="L29" s="220">
        <f t="shared" ca="1" si="39"/>
        <v>3.333439279869424E-2</v>
      </c>
      <c r="M29" s="220">
        <f t="shared" ca="1" si="39"/>
        <v>0.26666518495054742</v>
      </c>
      <c r="N29" s="220">
        <f t="shared" ca="1" si="39"/>
        <v>6.6668336559677036E-2</v>
      </c>
      <c r="O29" s="220">
        <f t="shared" ca="1" si="39"/>
        <v>-1.5663330420415645E-6</v>
      </c>
      <c r="P29" s="220">
        <f t="shared" ca="1" si="39"/>
        <v>3.3329445914795697E-2</v>
      </c>
      <c r="Q29" s="220">
        <f t="shared" ca="1" si="39"/>
        <v>-4.3863751005059835E-6</v>
      </c>
      <c r="R29" s="220">
        <f t="shared" ca="1" si="39"/>
        <v>0.10000030234712122</v>
      </c>
      <c r="S29" s="220">
        <f t="shared" ca="1" si="3"/>
        <v>0.13334069679542937</v>
      </c>
      <c r="U29" s="238"/>
      <c r="V29" s="101"/>
      <c r="W29" s="123"/>
      <c r="X29" s="123"/>
      <c r="Y29" s="100"/>
      <c r="AA29" s="220">
        <f t="shared" ref="AA29:AM29" ca="1" si="40">COUNTIF($V20:$Y29,AA$3)/5+(RAND()-0.5)/100000</f>
        <v>1.5506699136514857E-6</v>
      </c>
      <c r="AB29" s="220">
        <f t="shared" ca="1" si="40"/>
        <v>3.4676338548614514E-6</v>
      </c>
      <c r="AC29" s="220">
        <f t="shared" ca="1" si="40"/>
        <v>0.40000419214111343</v>
      </c>
      <c r="AD29" s="220">
        <f t="shared" ca="1" si="40"/>
        <v>0.79999893334635519</v>
      </c>
      <c r="AE29" s="220">
        <f t="shared" ca="1" si="40"/>
        <v>-2.0589295534381878E-6</v>
      </c>
      <c r="AF29" s="220">
        <f t="shared" ca="1" si="40"/>
        <v>0.6000027734629001</v>
      </c>
      <c r="AG29" s="220">
        <f t="shared" ca="1" si="40"/>
        <v>-4.98587231723148E-6</v>
      </c>
      <c r="AH29" s="220">
        <f t="shared" ca="1" si="40"/>
        <v>-1.5185696967067263E-6</v>
      </c>
      <c r="AI29" s="220">
        <f t="shared" ca="1" si="40"/>
        <v>-1.1568657621437074E-6</v>
      </c>
      <c r="AJ29" s="220">
        <f t="shared" ca="1" si="40"/>
        <v>8.3797938525451925E-7</v>
      </c>
      <c r="AK29" s="220">
        <f t="shared" ca="1" si="40"/>
        <v>0.20000264472111201</v>
      </c>
      <c r="AL29" s="220">
        <f t="shared" ca="1" si="40"/>
        <v>0.40000157098139527</v>
      </c>
      <c r="AM29" s="220">
        <f t="shared" ca="1" si="40"/>
        <v>0.39999746648361029</v>
      </c>
      <c r="AN29" s="220">
        <f t="shared" ca="1" si="12"/>
        <v>0.29999907070442244</v>
      </c>
    </row>
    <row r="30" spans="1:40" x14ac:dyDescent="0.25">
      <c r="A30" s="1">
        <v>1982</v>
      </c>
      <c r="B30" s="97" t="str">
        <f ca="1">OFFSET(CL!$B$1,MATCH($A30,CL!$G$2:$G$99,0),0)</f>
        <v>England</v>
      </c>
      <c r="C30" s="98" t="str">
        <f ca="1">OFFSET(CL!$F$1,MATCH($A30,CL!$G$2:$G$99,0),0)</f>
        <v>Germany</v>
      </c>
      <c r="D30" s="282" t="str">
        <f ca="1">OFFSET(EL!$B$1,MATCH($A30,EL!$G$2:$G$64,0),0)</f>
        <v>Sweden</v>
      </c>
      <c r="E30" s="283" t="str">
        <f ca="1">OFFSET(EL!$F$1,MATCH($A30,EL!$G$2:$G$64,0),0)</f>
        <v>Germany</v>
      </c>
      <c r="F30" s="97" t="str">
        <f ca="1">OFFSET(Conf!$B$1,MATCH($A30,Conf!$G$2:$G$64,0),0)</f>
        <v>Spain</v>
      </c>
      <c r="G30" s="98" t="str">
        <f ca="1">OFFSET(Conf!$F$1,MATCH($A30,Conf!$G$2:$G$64,0),0)</f>
        <v>Belgium</v>
      </c>
      <c r="I30" s="219" t="str">
        <f t="shared" ca="1" si="1"/>
        <v>Germany</v>
      </c>
      <c r="J30" s="220">
        <f t="shared" ref="J30:R30" ca="1" si="41">COUNTIF($B26:$G30,J$3)/COUNTA($B26:$G30)+(RAND()-0.5)/100000</f>
        <v>0.13333744379307133</v>
      </c>
      <c r="K30" s="220">
        <f t="shared" ca="1" si="41"/>
        <v>0.2333290426591059</v>
      </c>
      <c r="L30" s="220">
        <f t="shared" ca="1" si="41"/>
        <v>-1.0878935610848062E-6</v>
      </c>
      <c r="M30" s="220">
        <f t="shared" ca="1" si="41"/>
        <v>0.26667047144923783</v>
      </c>
      <c r="N30" s="220">
        <f t="shared" ca="1" si="41"/>
        <v>6.666522574501943E-2</v>
      </c>
      <c r="O30" s="220">
        <f t="shared" ca="1" si="41"/>
        <v>-7.9362597123769141E-7</v>
      </c>
      <c r="P30" s="220">
        <f t="shared" ca="1" si="41"/>
        <v>3.3335042028127274E-2</v>
      </c>
      <c r="Q30" s="220">
        <f t="shared" ca="1" si="41"/>
        <v>4.581412264930549E-6</v>
      </c>
      <c r="R30" s="220">
        <f t="shared" ca="1" si="41"/>
        <v>9.9998577941608768E-2</v>
      </c>
      <c r="S30" s="220">
        <f t="shared" ca="1" si="3"/>
        <v>0.16666149649109685</v>
      </c>
      <c r="U30" s="166" t="s">
        <v>398</v>
      </c>
      <c r="V30" s="157" t="s">
        <v>284</v>
      </c>
      <c r="W30" s="158" t="s">
        <v>282</v>
      </c>
      <c r="X30" s="158" t="s">
        <v>331</v>
      </c>
      <c r="Y30" s="241" t="s">
        <v>293</v>
      </c>
      <c r="AA30" s="220">
        <f t="shared" ref="AA30:AM30" ca="1" si="42">COUNTIF($V21:$Y30,AA$3)/5+(RAND()-0.5)/100000</f>
        <v>5.286545430468481E-7</v>
      </c>
      <c r="AB30" s="220">
        <f t="shared" ca="1" si="42"/>
        <v>5.9801625474037553E-7</v>
      </c>
      <c r="AC30" s="220">
        <f t="shared" ca="1" si="42"/>
        <v>0.59999809899048306</v>
      </c>
      <c r="AD30" s="220">
        <f t="shared" ca="1" si="42"/>
        <v>0.79999746593767473</v>
      </c>
      <c r="AE30" s="220">
        <f t="shared" ca="1" si="42"/>
        <v>0.20000013181229556</v>
      </c>
      <c r="AF30" s="220">
        <f t="shared" ca="1" si="42"/>
        <v>0.59999548312165518</v>
      </c>
      <c r="AG30" s="220">
        <f t="shared" ca="1" si="42"/>
        <v>-4.2486196568848466E-6</v>
      </c>
      <c r="AH30" s="220">
        <f t="shared" ca="1" si="42"/>
        <v>2.2791160083453709E-6</v>
      </c>
      <c r="AI30" s="220">
        <f t="shared" ca="1" si="42"/>
        <v>-1.2707165434423807E-6</v>
      </c>
      <c r="AJ30" s="220">
        <f t="shared" ca="1" si="42"/>
        <v>3.6645361453696545E-6</v>
      </c>
      <c r="AK30" s="220">
        <f t="shared" ca="1" si="42"/>
        <v>-8.9908101142479607E-7</v>
      </c>
      <c r="AL30" s="220">
        <f t="shared" ca="1" si="42"/>
        <v>0.39999761696946934</v>
      </c>
      <c r="AM30" s="220">
        <f t="shared" ca="1" si="42"/>
        <v>0.19999980579319029</v>
      </c>
      <c r="AN30" s="220">
        <f t="shared" ca="1" si="12"/>
        <v>0.30000268636737304</v>
      </c>
    </row>
    <row r="31" spans="1:40" x14ac:dyDescent="0.25">
      <c r="A31" s="1">
        <v>1983</v>
      </c>
      <c r="B31" s="97" t="str">
        <f ca="1">OFFSET(CL!$B$1,MATCH($A31,CL!$G$2:$G$99,0),0)</f>
        <v>Germany</v>
      </c>
      <c r="C31" s="98" t="str">
        <f ca="1">OFFSET(CL!$F$1,MATCH($A31,CL!$G$2:$G$99,0),0)</f>
        <v>Italy</v>
      </c>
      <c r="D31" s="282" t="str">
        <f ca="1">OFFSET(EL!$B$1,MATCH($A31,EL!$G$2:$G$64,0),0)</f>
        <v>Belgium</v>
      </c>
      <c r="E31" s="283" t="str">
        <f ca="1">OFFSET(EL!$F$1,MATCH($A31,EL!$G$2:$G$64,0),0)</f>
        <v>Portugal</v>
      </c>
      <c r="F31" s="97" t="str">
        <f ca="1">OFFSET(Conf!$B$1,MATCH($A31,Conf!$G$2:$G$64,0),0)</f>
        <v>Scotland</v>
      </c>
      <c r="G31" s="98" t="str">
        <f ca="1">OFFSET(Conf!$F$1,MATCH($A31,Conf!$G$2:$G$64,0),0)</f>
        <v>Spain</v>
      </c>
      <c r="I31" s="219" t="str">
        <f t="shared" ca="1" si="1"/>
        <v>Germany</v>
      </c>
      <c r="J31" s="220">
        <f t="shared" ref="J31:R31" ca="1" si="43">COUNTIF($B27:$G31,J$3)/COUNTA($B27:$G31)+(RAND()-0.5)/100000</f>
        <v>0.16667092113441648</v>
      </c>
      <c r="K31" s="220">
        <f t="shared" ca="1" si="43"/>
        <v>0.20000355017611532</v>
      </c>
      <c r="L31" s="220">
        <f t="shared" ca="1" si="43"/>
        <v>3.3331710209696525E-2</v>
      </c>
      <c r="M31" s="220">
        <f t="shared" ca="1" si="43"/>
        <v>0.29999534366145919</v>
      </c>
      <c r="N31" s="220">
        <f t="shared" ca="1" si="43"/>
        <v>3.3328421292390067E-2</v>
      </c>
      <c r="O31" s="220">
        <f t="shared" ca="1" si="43"/>
        <v>3.3330880205586444E-2</v>
      </c>
      <c r="P31" s="220">
        <f t="shared" ca="1" si="43"/>
        <v>-2.4433293255862289E-6</v>
      </c>
      <c r="Q31" s="220">
        <f t="shared" ca="1" si="43"/>
        <v>3.3335399552014901E-2</v>
      </c>
      <c r="R31" s="220">
        <f t="shared" ca="1" si="43"/>
        <v>6.6661750127756145E-2</v>
      </c>
      <c r="S31" s="220">
        <f t="shared" ca="1" si="3"/>
        <v>0.13334446696989066</v>
      </c>
      <c r="U31" s="190"/>
      <c r="V31" s="247"/>
      <c r="W31" s="242"/>
      <c r="X31" s="242"/>
      <c r="Y31" s="243"/>
      <c r="AA31" s="220">
        <f t="shared" ref="AA31:AM31" ca="1" si="44">COUNTIF($V22:$Y31,AA$3)/5+(RAND()-0.5)/100000</f>
        <v>-6.1564929988602302E-7</v>
      </c>
      <c r="AB31" s="220">
        <f t="shared" ca="1" si="44"/>
        <v>-1.1195640239111505E-6</v>
      </c>
      <c r="AC31" s="220">
        <f t="shared" ca="1" si="44"/>
        <v>0.60000139287906484</v>
      </c>
      <c r="AD31" s="220">
        <f t="shared" ca="1" si="44"/>
        <v>0.79999555236667019</v>
      </c>
      <c r="AE31" s="220">
        <f t="shared" ca="1" si="44"/>
        <v>0.2000002646754844</v>
      </c>
      <c r="AF31" s="220">
        <f t="shared" ca="1" si="44"/>
        <v>0.59999949484761128</v>
      </c>
      <c r="AG31" s="220">
        <f t="shared" ca="1" si="44"/>
        <v>-3.6747959366737258E-6</v>
      </c>
      <c r="AH31" s="220">
        <f t="shared" ca="1" si="44"/>
        <v>2.7092414230815344E-6</v>
      </c>
      <c r="AI31" s="220">
        <f t="shared" ca="1" si="44"/>
        <v>-4.4696982945732225E-6</v>
      </c>
      <c r="AJ31" s="220">
        <f t="shared" ca="1" si="44"/>
        <v>4.6905974782196034E-6</v>
      </c>
      <c r="AK31" s="220">
        <f t="shared" ca="1" si="44"/>
        <v>-1.4490071802831739E-6</v>
      </c>
      <c r="AL31" s="220">
        <f t="shared" ca="1" si="44"/>
        <v>0.39999745676270188</v>
      </c>
      <c r="AM31" s="220">
        <f t="shared" ca="1" si="44"/>
        <v>0.20000461917685439</v>
      </c>
      <c r="AN31" s="220">
        <f t="shared" ca="1" si="12"/>
        <v>0.3000012870418618</v>
      </c>
    </row>
    <row r="32" spans="1:40" x14ac:dyDescent="0.25">
      <c r="A32" s="1">
        <v>1984</v>
      </c>
      <c r="B32" s="97" t="str">
        <f ca="1">OFFSET(CL!$B$1,MATCH($A32,CL!$G$2:$G$99,0),0)</f>
        <v>England</v>
      </c>
      <c r="C32" s="98" t="str">
        <f ca="1">OFFSET(CL!$F$1,MATCH($A32,CL!$G$2:$G$99,0),0)</f>
        <v>Italy</v>
      </c>
      <c r="D32" s="282" t="str">
        <f ca="1">OFFSET(EL!$B$1,MATCH($A32,EL!$G$2:$G$64,0),0)</f>
        <v>England</v>
      </c>
      <c r="E32" s="283" t="str">
        <f ca="1">OFFSET(EL!$F$1,MATCH($A32,EL!$G$2:$G$64,0),0)</f>
        <v>Belgium</v>
      </c>
      <c r="F32" s="97" t="str">
        <f ca="1">OFFSET(Conf!$B$1,MATCH($A32,Conf!$G$2:$G$64,0),0)</f>
        <v>Italy</v>
      </c>
      <c r="G32" s="98" t="str">
        <f ca="1">OFFSET(Conf!$F$1,MATCH($A32,Conf!$G$2:$G$64,0),0)</f>
        <v>Portugal</v>
      </c>
      <c r="I32" s="219" t="str">
        <f t="shared" ca="1" si="1"/>
        <v>Germany</v>
      </c>
      <c r="J32" s="220">
        <f t="shared" ref="J32:R32" ca="1" si="45">COUNTIF($B28:$G32,J$3)/COUNTA($B28:$G32)+(RAND()-0.5)/100000</f>
        <v>0.13333531318425262</v>
      </c>
      <c r="K32" s="220">
        <f t="shared" ca="1" si="45"/>
        <v>0.23333153678295468</v>
      </c>
      <c r="L32" s="220">
        <f t="shared" ca="1" si="45"/>
        <v>0.10000245261657134</v>
      </c>
      <c r="M32" s="220">
        <f t="shared" ca="1" si="45"/>
        <v>0.23333694586397319</v>
      </c>
      <c r="N32" s="220">
        <f t="shared" ca="1" si="45"/>
        <v>3.3331215836993611E-2</v>
      </c>
      <c r="O32" s="220">
        <f t="shared" ca="1" si="45"/>
        <v>6.6665117680775293E-2</v>
      </c>
      <c r="P32" s="220">
        <f t="shared" ca="1" si="45"/>
        <v>-1.2544588301101168E-6</v>
      </c>
      <c r="Q32" s="220">
        <f t="shared" ca="1" si="45"/>
        <v>3.3337414578369765E-2</v>
      </c>
      <c r="R32" s="220">
        <f t="shared" ca="1" si="45"/>
        <v>0.10000038526641532</v>
      </c>
      <c r="S32" s="220">
        <f t="shared" ca="1" si="3"/>
        <v>6.6660872648524272E-2</v>
      </c>
      <c r="U32" s="171" t="s">
        <v>399</v>
      </c>
      <c r="V32" s="160" t="s">
        <v>293</v>
      </c>
      <c r="W32" s="161" t="s">
        <v>283</v>
      </c>
      <c r="X32" s="161" t="s">
        <v>403</v>
      </c>
      <c r="Y32" s="163" t="s">
        <v>290</v>
      </c>
      <c r="AA32" s="220">
        <f t="shared" ref="AA32:AM32" ca="1" si="46">COUNTIF($V23:$Y32,AA$3)/5+(RAND()-0.5)/100000</f>
        <v>0.19999745339519032</v>
      </c>
      <c r="AB32" s="220">
        <f t="shared" ca="1" si="46"/>
        <v>1.9643791616002117E-6</v>
      </c>
      <c r="AC32" s="220">
        <f t="shared" ca="1" si="46"/>
        <v>0.59999657244350024</v>
      </c>
      <c r="AD32" s="220">
        <f t="shared" ca="1" si="46"/>
        <v>0.59999874539315512</v>
      </c>
      <c r="AE32" s="220">
        <f t="shared" ca="1" si="46"/>
        <v>0.39999586040721735</v>
      </c>
      <c r="AF32" s="220">
        <f t="shared" ca="1" si="46"/>
        <v>0.39999538906971621</v>
      </c>
      <c r="AG32" s="220">
        <f t="shared" ca="1" si="46"/>
        <v>0.19999744613715031</v>
      </c>
      <c r="AH32" s="220">
        <f t="shared" ca="1" si="46"/>
        <v>3.8694080632698214E-6</v>
      </c>
      <c r="AI32" s="220">
        <f t="shared" ca="1" si="46"/>
        <v>4.3321538254508751E-6</v>
      </c>
      <c r="AJ32" s="220">
        <f t="shared" ca="1" si="46"/>
        <v>0.19999898663867582</v>
      </c>
      <c r="AK32" s="220">
        <f t="shared" ca="1" si="46"/>
        <v>-2.759696533738102E-6</v>
      </c>
      <c r="AL32" s="220">
        <f t="shared" ca="1" si="46"/>
        <v>0.40000396756084755</v>
      </c>
      <c r="AM32" s="220">
        <f t="shared" ca="1" si="46"/>
        <v>0.19999972350158654</v>
      </c>
      <c r="AN32" s="220">
        <f t="shared" ca="1" si="12"/>
        <v>0.20000211230211096</v>
      </c>
    </row>
    <row r="33" spans="1:40" x14ac:dyDescent="0.25">
      <c r="A33" s="1">
        <v>1985</v>
      </c>
      <c r="B33" s="97" t="str">
        <f ca="1">OFFSET(CL!$B$1,MATCH($A33,CL!$G$2:$G$99,0),0)</f>
        <v>Italy</v>
      </c>
      <c r="C33" s="98" t="str">
        <f ca="1">OFFSET(CL!$F$1,MATCH($A33,CL!$G$2:$G$99,0),0)</f>
        <v>England</v>
      </c>
      <c r="D33" s="282" t="str">
        <f ca="1">OFFSET(EL!$B$1,MATCH($A33,EL!$G$2:$G$64,0),0)</f>
        <v>Spain</v>
      </c>
      <c r="E33" s="283" t="str">
        <f ca="1">OFFSET(EL!$F$1,MATCH($A33,EL!$G$2:$G$64,0),0)</f>
        <v>Hungary</v>
      </c>
      <c r="F33" s="97" t="str">
        <f ca="1">OFFSET(Conf!$B$1,MATCH($A33,Conf!$G$2:$G$64,0),0)</f>
        <v>England</v>
      </c>
      <c r="G33" s="98" t="str">
        <f ca="1">OFFSET(Conf!$F$1,MATCH($A33,Conf!$G$2:$G$64,0),0)</f>
        <v>Austria</v>
      </c>
      <c r="I33" s="219" t="str">
        <f t="shared" ca="1" si="1"/>
        <v>England</v>
      </c>
      <c r="J33" s="220">
        <f t="shared" ref="J33:R33" ca="1" si="47">COUNTIF($B29:$G33,J$3)/COUNTA($B29:$G33)+(RAND()-0.5)/100000</f>
        <v>0.13333193622457087</v>
      </c>
      <c r="K33" s="220">
        <f t="shared" ca="1" si="47"/>
        <v>0.23333115477003569</v>
      </c>
      <c r="L33" s="220">
        <f t="shared" ca="1" si="47"/>
        <v>0.13333580237689044</v>
      </c>
      <c r="M33" s="220">
        <f t="shared" ca="1" si="47"/>
        <v>0.13333500006545901</v>
      </c>
      <c r="N33" s="220">
        <f t="shared" ca="1" si="47"/>
        <v>3.3335666909548541E-2</v>
      </c>
      <c r="O33" s="220">
        <f t="shared" ca="1" si="47"/>
        <v>6.6666579989445349E-2</v>
      </c>
      <c r="P33" s="220">
        <f t="shared" ca="1" si="47"/>
        <v>-9.3054357206610373E-7</v>
      </c>
      <c r="Q33" s="220">
        <f t="shared" ca="1" si="47"/>
        <v>3.3337735900061623E-2</v>
      </c>
      <c r="R33" s="220">
        <f t="shared" ca="1" si="47"/>
        <v>9.9997935005356378E-2</v>
      </c>
      <c r="S33" s="220">
        <f t="shared" ca="1" si="3"/>
        <v>0.13332911930220404</v>
      </c>
      <c r="U33" s="238"/>
      <c r="V33" s="101"/>
      <c r="W33" s="123"/>
      <c r="X33" s="123"/>
      <c r="Y33" s="100"/>
      <c r="AA33" s="220">
        <f t="shared" ref="AA33:AM33" ca="1" si="48">COUNTIF($V24:$Y33,AA$3)/5+(RAND()-0.5)/100000</f>
        <v>0.19999557676787483</v>
      </c>
      <c r="AB33" s="220">
        <f t="shared" ca="1" si="48"/>
        <v>4.1690836342763023E-6</v>
      </c>
      <c r="AC33" s="220">
        <f t="shared" ca="1" si="48"/>
        <v>0.59999868543069035</v>
      </c>
      <c r="AD33" s="220">
        <f t="shared" ca="1" si="48"/>
        <v>0.60000067357136277</v>
      </c>
      <c r="AE33" s="220">
        <f t="shared" ca="1" si="48"/>
        <v>0.40000018561703965</v>
      </c>
      <c r="AF33" s="220">
        <f t="shared" ca="1" si="48"/>
        <v>0.40000108834802089</v>
      </c>
      <c r="AG33" s="220">
        <f t="shared" ca="1" si="48"/>
        <v>0.19999827722173058</v>
      </c>
      <c r="AH33" s="220">
        <f t="shared" ca="1" si="48"/>
        <v>7.2276704518649535E-7</v>
      </c>
      <c r="AI33" s="220">
        <f t="shared" ca="1" si="48"/>
        <v>-4.2040581023868255E-6</v>
      </c>
      <c r="AJ33" s="220">
        <f t="shared" ca="1" si="48"/>
        <v>0.19999834914629377</v>
      </c>
      <c r="AK33" s="220">
        <f t="shared" ca="1" si="48"/>
        <v>1.8287456953491665E-6</v>
      </c>
      <c r="AL33" s="220">
        <f t="shared" ca="1" si="48"/>
        <v>0.4000017250887461</v>
      </c>
      <c r="AM33" s="220">
        <f t="shared" ca="1" si="48"/>
        <v>0.20000283847149278</v>
      </c>
      <c r="AN33" s="220">
        <f t="shared" ca="1" si="12"/>
        <v>0.20000002094961888</v>
      </c>
    </row>
    <row r="34" spans="1:40" x14ac:dyDescent="0.25">
      <c r="A34" s="1">
        <v>1986</v>
      </c>
      <c r="B34" s="97" t="str">
        <f ca="1">OFFSET(CL!$B$1,MATCH($A34,CL!$G$2:$G$99,0),0)</f>
        <v>Romania</v>
      </c>
      <c r="C34" s="98" t="str">
        <f ca="1">OFFSET(CL!$F$1,MATCH($A34,CL!$G$2:$G$99,0),0)</f>
        <v>Spain</v>
      </c>
      <c r="D34" s="282" t="str">
        <f ca="1">OFFSET(EL!$B$1,MATCH($A34,EL!$G$2:$G$64,0),0)</f>
        <v>Spain</v>
      </c>
      <c r="E34" s="283" t="str">
        <f ca="1">OFFSET(EL!$F$1,MATCH($A34,EL!$G$2:$G$64,0),0)</f>
        <v>Germany</v>
      </c>
      <c r="F34" s="97" t="str">
        <f ca="1">OFFSET(Conf!$B$1,MATCH($A34,Conf!$G$2:$G$64,0),0)</f>
        <v>Ukraine</v>
      </c>
      <c r="G34" s="98" t="str">
        <f ca="1">OFFSET(Conf!$F$1,MATCH($A34,Conf!$G$2:$G$64,0),0)</f>
        <v>Spain</v>
      </c>
      <c r="I34" s="219" t="str">
        <f t="shared" ca="1" si="1"/>
        <v>Spain</v>
      </c>
      <c r="J34" s="220">
        <f t="shared" ref="J34:R34" ca="1" si="49">COUNTIF($B30:$G34,J$3)/COUNTA($B30:$G34)+(RAND()-0.5)/100000</f>
        <v>0.200004966931428</v>
      </c>
      <c r="K34" s="220">
        <f t="shared" ca="1" si="49"/>
        <v>0.16667049035736789</v>
      </c>
      <c r="L34" s="220">
        <f t="shared" ca="1" si="49"/>
        <v>0.13333478044782934</v>
      </c>
      <c r="M34" s="220">
        <f t="shared" ca="1" si="49"/>
        <v>0.1333351139126033</v>
      </c>
      <c r="N34" s="220">
        <f t="shared" ca="1" si="49"/>
        <v>4.3054494250091288E-6</v>
      </c>
      <c r="O34" s="220">
        <f t="shared" ca="1" si="49"/>
        <v>6.6669782517614129E-2</v>
      </c>
      <c r="P34" s="220">
        <f t="shared" ca="1" si="49"/>
        <v>-3.7967152966083552E-6</v>
      </c>
      <c r="Q34" s="220">
        <f t="shared" ca="1" si="49"/>
        <v>3.3332610876072824E-2</v>
      </c>
      <c r="R34" s="220">
        <f t="shared" ca="1" si="49"/>
        <v>0.10000473388735939</v>
      </c>
      <c r="S34" s="220">
        <f t="shared" ca="1" si="3"/>
        <v>0.16664701233559664</v>
      </c>
      <c r="U34" s="166" t="s">
        <v>398</v>
      </c>
      <c r="V34" s="157" t="s">
        <v>405</v>
      </c>
      <c r="W34" s="158" t="s">
        <v>282</v>
      </c>
      <c r="X34" s="158" t="s">
        <v>293</v>
      </c>
      <c r="Y34" s="241" t="s">
        <v>288</v>
      </c>
      <c r="AA34" s="220">
        <f t="shared" ref="AA34:AM34" ca="1" si="50">COUNTIF($V25:$Y34,AA$3)/5+(RAND()-0.5)/100000</f>
        <v>0.1999986954916364</v>
      </c>
      <c r="AB34" s="220">
        <f t="shared" ca="1" si="50"/>
        <v>1.9193546113628922E-6</v>
      </c>
      <c r="AC34" s="220">
        <f t="shared" ca="1" si="50"/>
        <v>0.59999748635247774</v>
      </c>
      <c r="AD34" s="220">
        <f t="shared" ca="1" si="50"/>
        <v>0.59999913759953361</v>
      </c>
      <c r="AE34" s="220">
        <f t="shared" ca="1" si="50"/>
        <v>0.60000249405785866</v>
      </c>
      <c r="AF34" s="220">
        <f t="shared" ca="1" si="50"/>
        <v>0.20000091781838039</v>
      </c>
      <c r="AG34" s="220">
        <f t="shared" ca="1" si="50"/>
        <v>0.20000076901639305</v>
      </c>
      <c r="AH34" s="220">
        <f t="shared" ca="1" si="50"/>
        <v>1.9483590830766994E-6</v>
      </c>
      <c r="AI34" s="220">
        <f t="shared" ca="1" si="50"/>
        <v>1.5168498679511966E-6</v>
      </c>
      <c r="AJ34" s="220">
        <f t="shared" ca="1" si="50"/>
        <v>0.20000295798373527</v>
      </c>
      <c r="AK34" s="220">
        <f t="shared" ca="1" si="50"/>
        <v>-1.3416791183810683E-6</v>
      </c>
      <c r="AL34" s="220">
        <f t="shared" ca="1" si="50"/>
        <v>0.19999658483224378</v>
      </c>
      <c r="AM34" s="220">
        <f t="shared" ca="1" si="50"/>
        <v>0.40000404087589803</v>
      </c>
      <c r="AN34" s="220">
        <f t="shared" ca="1" si="12"/>
        <v>0.19999821827184983</v>
      </c>
    </row>
    <row r="35" spans="1:40" x14ac:dyDescent="0.25">
      <c r="A35" s="1">
        <v>1987</v>
      </c>
      <c r="B35" s="97" t="str">
        <f ca="1">OFFSET(CL!$B$1,MATCH($A35,CL!$G$2:$G$99,0),0)</f>
        <v>Portugal</v>
      </c>
      <c r="C35" s="98" t="str">
        <f ca="1">OFFSET(CL!$F$1,MATCH($A35,CL!$G$2:$G$99,0),0)</f>
        <v>Germany</v>
      </c>
      <c r="D35" s="282" t="str">
        <f ca="1">OFFSET(EL!$B$1,MATCH($A35,EL!$G$2:$G$64,0),0)</f>
        <v>Sweden</v>
      </c>
      <c r="E35" s="283" t="str">
        <f ca="1">OFFSET(EL!$F$1,MATCH($A35,EL!$G$2:$G$64,0),0)</f>
        <v>Scotland</v>
      </c>
      <c r="F35" s="97" t="str">
        <f ca="1">OFFSET(Conf!$B$1,MATCH($A35,Conf!$G$2:$G$64,0),0)</f>
        <v>Netherlands</v>
      </c>
      <c r="G35" s="98" t="str">
        <f ca="1">OFFSET(Conf!$F$1,MATCH($A35,Conf!$G$2:$G$64,0),0)</f>
        <v>Germany</v>
      </c>
      <c r="I35" s="219" t="str">
        <f t="shared" ca="1" si="1"/>
        <v>Other</v>
      </c>
      <c r="J35" s="220">
        <f t="shared" ref="J35:R35" ca="1" si="51">COUNTIF($B31:$G35,J$3)/COUNTA($B31:$G35)+(RAND()-0.5)/100000</f>
        <v>0.1666663825327804</v>
      </c>
      <c r="K35" s="220">
        <f t="shared" ca="1" si="51"/>
        <v>0.13332953729196331</v>
      </c>
      <c r="L35" s="220">
        <f t="shared" ca="1" si="51"/>
        <v>0.13333185433492734</v>
      </c>
      <c r="M35" s="220">
        <f t="shared" ca="1" si="51"/>
        <v>0.13333605872154447</v>
      </c>
      <c r="N35" s="220">
        <f t="shared" ca="1" si="51"/>
        <v>3.3331057488066959E-2</v>
      </c>
      <c r="O35" s="220">
        <f t="shared" ca="1" si="51"/>
        <v>9.9996395835032878E-2</v>
      </c>
      <c r="P35" s="220">
        <f t="shared" ca="1" si="51"/>
        <v>-4.6219216612523754E-6</v>
      </c>
      <c r="Q35" s="220">
        <f t="shared" ca="1" si="51"/>
        <v>6.6669710932811974E-2</v>
      </c>
      <c r="R35" s="220">
        <f t="shared" ca="1" si="51"/>
        <v>6.6666637990092995E-2</v>
      </c>
      <c r="S35" s="220">
        <f t="shared" ca="1" si="3"/>
        <v>0.1666769867944411</v>
      </c>
      <c r="U35" s="190"/>
      <c r="V35" s="247"/>
      <c r="W35" s="242"/>
      <c r="X35" s="242"/>
      <c r="Y35" s="243"/>
      <c r="AA35" s="220">
        <f t="shared" ref="AA35:AM35" ca="1" si="52">COUNTIF($V26:$Y35,AA$3)/5+(RAND()-0.5)/100000</f>
        <v>0.19999924093538865</v>
      </c>
      <c r="AB35" s="220">
        <f t="shared" ca="1" si="52"/>
        <v>2.4448930581475147E-6</v>
      </c>
      <c r="AC35" s="220">
        <f t="shared" ca="1" si="52"/>
        <v>0.59999755029350355</v>
      </c>
      <c r="AD35" s="220">
        <f t="shared" ca="1" si="52"/>
        <v>0.60000292524524734</v>
      </c>
      <c r="AE35" s="220">
        <f t="shared" ca="1" si="52"/>
        <v>0.60000083246559088</v>
      </c>
      <c r="AF35" s="220">
        <f t="shared" ca="1" si="52"/>
        <v>0.20000294062957835</v>
      </c>
      <c r="AG35" s="220">
        <f t="shared" ca="1" si="52"/>
        <v>0.19999545251478601</v>
      </c>
      <c r="AH35" s="220">
        <f t="shared" ca="1" si="52"/>
        <v>-2.9629941649626181E-7</v>
      </c>
      <c r="AI35" s="220">
        <f t="shared" ca="1" si="52"/>
        <v>2.5752202813857283E-6</v>
      </c>
      <c r="AJ35" s="220">
        <f t="shared" ca="1" si="52"/>
        <v>0.20000143926907316</v>
      </c>
      <c r="AK35" s="220">
        <f t="shared" ca="1" si="52"/>
        <v>2.2775854353056944E-6</v>
      </c>
      <c r="AL35" s="220">
        <f t="shared" ca="1" si="52"/>
        <v>0.19999967931222284</v>
      </c>
      <c r="AM35" s="220">
        <f t="shared" ca="1" si="52"/>
        <v>0.40000265265239215</v>
      </c>
      <c r="AN35" s="220">
        <f t="shared" ca="1" si="12"/>
        <v>0.19999757132071472</v>
      </c>
    </row>
    <row r="36" spans="1:40" x14ac:dyDescent="0.25">
      <c r="A36" s="1">
        <v>1988</v>
      </c>
      <c r="B36" s="97" t="str">
        <f ca="1">OFFSET(CL!$B$1,MATCH($A36,CL!$G$2:$G$99,0),0)</f>
        <v>Netherlands</v>
      </c>
      <c r="C36" s="98" t="str">
        <f ca="1">OFFSET(CL!$F$1,MATCH($A36,CL!$G$2:$G$99,0),0)</f>
        <v>Portugal</v>
      </c>
      <c r="D36" s="282" t="str">
        <f ca="1">OFFSET(EL!$B$1,MATCH($A36,EL!$G$2:$G$64,0),0)</f>
        <v>Germany</v>
      </c>
      <c r="E36" s="283" t="str">
        <f ca="1">OFFSET(EL!$F$1,MATCH($A36,EL!$G$2:$G$64,0),0)</f>
        <v>Spain</v>
      </c>
      <c r="F36" s="97" t="str">
        <f ca="1">OFFSET(Conf!$B$1,MATCH($A36,Conf!$G$2:$G$64,0),0)</f>
        <v>Belgium</v>
      </c>
      <c r="G36" s="98" t="str">
        <f ca="1">OFFSET(Conf!$F$1,MATCH($A36,Conf!$G$2:$G$64,0),0)</f>
        <v>Netherlands</v>
      </c>
      <c r="I36" s="219" t="str">
        <f t="shared" ca="1" si="1"/>
        <v>Spain</v>
      </c>
      <c r="J36" s="220">
        <f t="shared" ref="J36:R36" ca="1" si="53">COUNTIF($B32:$G36,J$3)/COUNTA($B32:$G36)+(RAND()-0.5)/100000</f>
        <v>0.16666706075333457</v>
      </c>
      <c r="K36" s="220">
        <f t="shared" ca="1" si="53"/>
        <v>0.13333367425999404</v>
      </c>
      <c r="L36" s="220">
        <f t="shared" ca="1" si="53"/>
        <v>0.10000008159219605</v>
      </c>
      <c r="M36" s="220">
        <f t="shared" ca="1" si="53"/>
        <v>0.13333440305539163</v>
      </c>
      <c r="N36" s="220">
        <f t="shared" ca="1" si="53"/>
        <v>0.10000452707694334</v>
      </c>
      <c r="O36" s="220">
        <f t="shared" ca="1" si="53"/>
        <v>9.9995953721219138E-2</v>
      </c>
      <c r="P36" s="220">
        <f t="shared" ca="1" si="53"/>
        <v>8.761604059961547E-7</v>
      </c>
      <c r="Q36" s="220">
        <f t="shared" ca="1" si="53"/>
        <v>3.3334451570403906E-2</v>
      </c>
      <c r="R36" s="220">
        <f t="shared" ca="1" si="53"/>
        <v>6.666442834713078E-2</v>
      </c>
      <c r="S36" s="220">
        <f t="shared" ca="1" si="3"/>
        <v>0.16666454346298054</v>
      </c>
      <c r="U36" s="171" t="s">
        <v>399</v>
      </c>
      <c r="V36" s="160" t="s">
        <v>286</v>
      </c>
      <c r="W36" s="161" t="s">
        <v>291</v>
      </c>
      <c r="X36" s="161" t="s">
        <v>284</v>
      </c>
      <c r="Y36" s="163" t="s">
        <v>282</v>
      </c>
      <c r="AA36" s="220">
        <f t="shared" ref="AA36:AM36" ca="1" si="54">COUNTIF($V27:$Y36,AA$3)/5+(RAND()-0.5)/100000</f>
        <v>0.19999741976543856</v>
      </c>
      <c r="AB36" s="220">
        <f t="shared" ca="1" si="54"/>
        <v>-1.160329875106778E-6</v>
      </c>
      <c r="AC36" s="220">
        <f t="shared" ca="1" si="54"/>
        <v>0.60000083850667829</v>
      </c>
      <c r="AD36" s="220">
        <f t="shared" ca="1" si="54"/>
        <v>0.80000255563589751</v>
      </c>
      <c r="AE36" s="220">
        <f t="shared" ca="1" si="54"/>
        <v>0.6000037115177016</v>
      </c>
      <c r="AF36" s="220">
        <f t="shared" ca="1" si="54"/>
        <v>0.1999993857543399</v>
      </c>
      <c r="AG36" s="220">
        <f t="shared" ca="1" si="54"/>
        <v>0.20000357180897807</v>
      </c>
      <c r="AH36" s="220">
        <f t="shared" ca="1" si="54"/>
        <v>-1.9102359379941547E-6</v>
      </c>
      <c r="AI36" s="220">
        <f t="shared" ca="1" si="54"/>
        <v>3.3837003888691931E-6</v>
      </c>
      <c r="AJ36" s="220">
        <f t="shared" ca="1" si="54"/>
        <v>0.20000434356125482</v>
      </c>
      <c r="AK36" s="220">
        <f t="shared" ca="1" si="54"/>
        <v>0.19999712079982743</v>
      </c>
      <c r="AL36" s="220">
        <f t="shared" ca="1" si="54"/>
        <v>0.20000420005010644</v>
      </c>
      <c r="AM36" s="220">
        <f t="shared" ca="1" si="54"/>
        <v>0.39999568153374782</v>
      </c>
      <c r="AN36" s="220">
        <f t="shared" ca="1" si="12"/>
        <v>9.9997714482863431E-2</v>
      </c>
    </row>
    <row r="37" spans="1:40" x14ac:dyDescent="0.25">
      <c r="A37" s="1">
        <v>1989</v>
      </c>
      <c r="B37" s="97" t="str">
        <f ca="1">OFFSET(CL!$B$1,MATCH($A37,CL!$G$2:$G$99,0),0)</f>
        <v>Italy</v>
      </c>
      <c r="C37" s="98" t="str">
        <f ca="1">OFFSET(CL!$F$1,MATCH($A37,CL!$G$2:$G$99,0),0)</f>
        <v>Romania</v>
      </c>
      <c r="D37" s="282" t="str">
        <f ca="1">OFFSET(EL!$B$1,MATCH($A37,EL!$G$2:$G$64,0),0)</f>
        <v>Italy</v>
      </c>
      <c r="E37" s="283" t="str">
        <f ca="1">OFFSET(EL!$F$1,MATCH($A37,EL!$G$2:$G$64,0),0)</f>
        <v>Germany</v>
      </c>
      <c r="F37" s="97" t="str">
        <f ca="1">OFFSET(Conf!$B$1,MATCH($A37,Conf!$G$2:$G$64,0),0)</f>
        <v>Spain</v>
      </c>
      <c r="G37" s="98" t="str">
        <f ca="1">OFFSET(Conf!$F$1,MATCH($A37,Conf!$G$2:$G$64,0),0)</f>
        <v>Italy</v>
      </c>
      <c r="I37" s="219" t="str">
        <f t="shared" ca="1" si="1"/>
        <v>Other</v>
      </c>
      <c r="J37" s="220">
        <f t="shared" ref="J37:R37" ca="1" si="55">COUNTIF($B33:$G37,J$3)/COUNTA($B33:$G37)+(RAND()-0.5)/100000</f>
        <v>0.19999510487407079</v>
      </c>
      <c r="K37" s="220">
        <f t="shared" ca="1" si="55"/>
        <v>6.6664719271793793E-2</v>
      </c>
      <c r="L37" s="220">
        <f t="shared" ca="1" si="55"/>
        <v>0.13333789608015581</v>
      </c>
      <c r="M37" s="220">
        <f t="shared" ca="1" si="55"/>
        <v>0.16666887483792861</v>
      </c>
      <c r="N37" s="220">
        <f t="shared" ca="1" si="55"/>
        <v>9.9998526194809229E-2</v>
      </c>
      <c r="O37" s="220">
        <f t="shared" ca="1" si="55"/>
        <v>6.6663851524768364E-2</v>
      </c>
      <c r="P37" s="220">
        <f t="shared" ca="1" si="55"/>
        <v>-1.1949283192351401E-6</v>
      </c>
      <c r="Q37" s="220">
        <f t="shared" ca="1" si="55"/>
        <v>3.3334400987951013E-2</v>
      </c>
      <c r="R37" s="220">
        <f t="shared" ca="1" si="55"/>
        <v>3.3328563069476735E-2</v>
      </c>
      <c r="S37" s="220">
        <f t="shared" ca="1" si="3"/>
        <v>0.20000925808736481</v>
      </c>
      <c r="U37" s="238"/>
      <c r="V37" s="101"/>
      <c r="W37" s="123"/>
      <c r="X37" s="123"/>
      <c r="Y37" s="100"/>
      <c r="AA37" s="220">
        <f t="shared" ref="AA37:AM37" ca="1" si="56">COUNTIF($V28:$Y37,AA$3)/5+(RAND()-0.5)/100000</f>
        <v>0.2000021262547578</v>
      </c>
      <c r="AB37" s="220">
        <f t="shared" ca="1" si="56"/>
        <v>-3.9497044142209627E-6</v>
      </c>
      <c r="AC37" s="220">
        <f t="shared" ca="1" si="56"/>
        <v>0.60000411064368175</v>
      </c>
      <c r="AD37" s="220">
        <f t="shared" ca="1" si="56"/>
        <v>0.79999580125435155</v>
      </c>
      <c r="AE37" s="220">
        <f t="shared" ca="1" si="56"/>
        <v>0.6000000971993642</v>
      </c>
      <c r="AF37" s="220">
        <f t="shared" ca="1" si="56"/>
        <v>0.20000273106785715</v>
      </c>
      <c r="AG37" s="220">
        <f t="shared" ca="1" si="56"/>
        <v>0.20000379313077249</v>
      </c>
      <c r="AH37" s="220">
        <f t="shared" ca="1" si="56"/>
        <v>-4.7679157971064035E-7</v>
      </c>
      <c r="AI37" s="220">
        <f t="shared" ca="1" si="56"/>
        <v>1.0599887242061123E-6</v>
      </c>
      <c r="AJ37" s="220">
        <f t="shared" ca="1" si="56"/>
        <v>0.19999903612579867</v>
      </c>
      <c r="AK37" s="220">
        <f t="shared" ca="1" si="56"/>
        <v>0.20000068412810468</v>
      </c>
      <c r="AL37" s="220">
        <f t="shared" ca="1" si="56"/>
        <v>0.19999595083669994</v>
      </c>
      <c r="AM37" s="220">
        <f t="shared" ca="1" si="56"/>
        <v>0.39999501170193119</v>
      </c>
      <c r="AN37" s="220">
        <f t="shared" ca="1" si="12"/>
        <v>0.10000100604098761</v>
      </c>
    </row>
    <row r="38" spans="1:40" x14ac:dyDescent="0.25">
      <c r="A38" s="1">
        <v>1990</v>
      </c>
      <c r="B38" s="97" t="str">
        <f ca="1">OFFSET(CL!$B$1,MATCH($A38,CL!$G$2:$G$99,0),0)</f>
        <v>Italy</v>
      </c>
      <c r="C38" s="98" t="str">
        <f ca="1">OFFSET(CL!$F$1,MATCH($A38,CL!$G$2:$G$99,0),0)</f>
        <v>Portugal</v>
      </c>
      <c r="D38" s="282" t="str">
        <f ca="1">OFFSET(EL!$B$1,MATCH($A38,EL!$G$2:$G$64,0),0)</f>
        <v>Italy</v>
      </c>
      <c r="E38" s="283" t="str">
        <f ca="1">OFFSET(EL!$F$1,MATCH($A38,EL!$G$2:$G$64,0),0)</f>
        <v>Italy</v>
      </c>
      <c r="F38" s="97" t="str">
        <f ca="1">OFFSET(Conf!$B$1,MATCH($A38,Conf!$G$2:$G$64,0),0)</f>
        <v>Italy</v>
      </c>
      <c r="G38" s="98" t="str">
        <f ca="1">OFFSET(Conf!$F$1,MATCH($A38,Conf!$G$2:$G$64,0),0)</f>
        <v>Belgium</v>
      </c>
      <c r="I38" s="219" t="str">
        <f t="shared" ca="1" si="1"/>
        <v>Italy</v>
      </c>
      <c r="J38" s="220">
        <f t="shared" ref="J38:R38" ca="1" si="57">COUNTIF($B34:$G38,J$3)/COUNTA($B34:$G38)+(RAND()-0.5)/100000</f>
        <v>0.16666764201358111</v>
      </c>
      <c r="K38" s="220">
        <f t="shared" ca="1" si="57"/>
        <v>-4.8738018604385534E-7</v>
      </c>
      <c r="L38" s="220">
        <f t="shared" ca="1" si="57"/>
        <v>0.23333173424758064</v>
      </c>
      <c r="M38" s="220">
        <f t="shared" ca="1" si="57"/>
        <v>0.16666748269100712</v>
      </c>
      <c r="N38" s="220">
        <f t="shared" ca="1" si="57"/>
        <v>0.10000090349545236</v>
      </c>
      <c r="O38" s="220">
        <f t="shared" ca="1" si="57"/>
        <v>0.1000043825592182</v>
      </c>
      <c r="P38" s="220">
        <f t="shared" ca="1" si="57"/>
        <v>-2.6019241585703477E-6</v>
      </c>
      <c r="Q38" s="220">
        <f t="shared" ca="1" si="57"/>
        <v>3.3329303913385511E-2</v>
      </c>
      <c r="R38" s="220">
        <f t="shared" ca="1" si="57"/>
        <v>6.6664754100144261E-2</v>
      </c>
      <c r="S38" s="220">
        <f t="shared" ca="1" si="3"/>
        <v>0.13333688628397544</v>
      </c>
      <c r="U38" s="166" t="s">
        <v>398</v>
      </c>
      <c r="V38" s="157" t="s">
        <v>282</v>
      </c>
      <c r="W38" s="158" t="s">
        <v>405</v>
      </c>
      <c r="X38" s="158" t="s">
        <v>284</v>
      </c>
      <c r="Y38" s="241" t="s">
        <v>285</v>
      </c>
      <c r="AA38" s="220">
        <f t="shared" ref="AA38:AM38" ca="1" si="58">COUNTIF($V29:$Y38,AA$3)/5+(RAND()-0.5)/100000</f>
        <v>0.19999927083046456</v>
      </c>
      <c r="AB38" s="220">
        <f t="shared" ca="1" si="58"/>
        <v>0.19999867644716365</v>
      </c>
      <c r="AC38" s="220">
        <f t="shared" ca="1" si="58"/>
        <v>0.59999610000311232</v>
      </c>
      <c r="AD38" s="220">
        <f t="shared" ca="1" si="58"/>
        <v>0.79999950570673917</v>
      </c>
      <c r="AE38" s="220">
        <f t="shared" ca="1" si="58"/>
        <v>0.60000060200998273</v>
      </c>
      <c r="AF38" s="220">
        <f t="shared" ca="1" si="58"/>
        <v>0.19999903381483436</v>
      </c>
      <c r="AG38" s="220">
        <f t="shared" ca="1" si="58"/>
        <v>0.19999933417585075</v>
      </c>
      <c r="AH38" s="220">
        <f t="shared" ca="1" si="58"/>
        <v>1.8134052173618686E-6</v>
      </c>
      <c r="AI38" s="220">
        <f t="shared" ca="1" si="58"/>
        <v>-3.8594559659210461E-6</v>
      </c>
      <c r="AJ38" s="220">
        <f t="shared" ca="1" si="58"/>
        <v>0.19999988133334712</v>
      </c>
      <c r="AK38" s="220">
        <f t="shared" ca="1" si="58"/>
        <v>0.2000001801726661</v>
      </c>
      <c r="AL38" s="220">
        <f t="shared" ca="1" si="58"/>
        <v>4.8977159379124055E-6</v>
      </c>
      <c r="AM38" s="220">
        <f t="shared" ca="1" si="58"/>
        <v>0.20000397239992143</v>
      </c>
      <c r="AN38" s="220">
        <f t="shared" ca="1" si="12"/>
        <v>0.15000014786018201</v>
      </c>
    </row>
    <row r="39" spans="1:40" x14ac:dyDescent="0.25">
      <c r="A39" s="1">
        <v>1991</v>
      </c>
      <c r="B39" s="97" t="str">
        <f ca="1">OFFSET(CL!$B$1,MATCH($A39,CL!$G$2:$G$99,0),0)</f>
        <v>Serbia</v>
      </c>
      <c r="C39" s="98" t="str">
        <f ca="1">OFFSET(CL!$F$1,MATCH($A39,CL!$G$2:$G$99,0),0)</f>
        <v>France</v>
      </c>
      <c r="D39" s="282" t="str">
        <f ca="1">OFFSET(EL!$B$1,MATCH($A39,EL!$G$2:$G$64,0),0)</f>
        <v>Italy</v>
      </c>
      <c r="E39" s="283" t="str">
        <f ca="1">OFFSET(EL!$F$1,MATCH($A39,EL!$G$2:$G$64,0),0)</f>
        <v>Italy</v>
      </c>
      <c r="F39" s="97" t="str">
        <f ca="1">OFFSET(Conf!$B$1,MATCH($A39,Conf!$G$2:$G$64,0),0)</f>
        <v>England</v>
      </c>
      <c r="G39" s="98" t="str">
        <f ca="1">OFFSET(Conf!$F$1,MATCH($A39,Conf!$G$2:$G$64,0),0)</f>
        <v>Spain</v>
      </c>
      <c r="I39" s="219" t="str">
        <f t="shared" ca="1" si="1"/>
        <v>Italy</v>
      </c>
      <c r="J39" s="220">
        <f t="shared" ref="J39:R39" ca="1" si="59">COUNTIF($B35:$G39,J$3)/COUNTA($B35:$G39)+(RAND()-0.5)/100000</f>
        <v>0.10000468603203999</v>
      </c>
      <c r="K39" s="220">
        <f t="shared" ca="1" si="59"/>
        <v>3.333669371324046E-2</v>
      </c>
      <c r="L39" s="220">
        <f t="shared" ca="1" si="59"/>
        <v>0.30000076666879943</v>
      </c>
      <c r="M39" s="220">
        <f t="shared" ca="1" si="59"/>
        <v>0.13333013540873842</v>
      </c>
      <c r="N39" s="220">
        <f t="shared" ca="1" si="59"/>
        <v>0.10000152102189029</v>
      </c>
      <c r="O39" s="220">
        <f t="shared" ca="1" si="59"/>
        <v>9.9997363201491246E-2</v>
      </c>
      <c r="P39" s="220">
        <f t="shared" ca="1" si="59"/>
        <v>3.3336381871969828E-2</v>
      </c>
      <c r="Q39" s="220">
        <f t="shared" ca="1" si="59"/>
        <v>3.3335902401768092E-2</v>
      </c>
      <c r="R39" s="220">
        <f t="shared" ca="1" si="59"/>
        <v>6.6669335752417375E-2</v>
      </c>
      <c r="S39" s="220">
        <f t="shared" ca="1" si="3"/>
        <v>9.9987213927644869E-2</v>
      </c>
      <c r="U39" s="190"/>
      <c r="V39" s="247"/>
      <c r="W39" s="242"/>
      <c r="X39" s="242"/>
      <c r="Y39" s="243"/>
      <c r="AA39" s="220">
        <f t="shared" ref="AA39:AM39" ca="1" si="60">COUNTIF($V30:$Y39,AA$3)/5+(RAND()-0.5)/100000</f>
        <v>0.19999854499672443</v>
      </c>
      <c r="AB39" s="220">
        <f t="shared" ca="1" si="60"/>
        <v>0.20000372099588418</v>
      </c>
      <c r="AC39" s="220">
        <f t="shared" ca="1" si="60"/>
        <v>0.59999710089645242</v>
      </c>
      <c r="AD39" s="220">
        <f t="shared" ca="1" si="60"/>
        <v>0.80000093659490623</v>
      </c>
      <c r="AE39" s="220">
        <f t="shared" ca="1" si="60"/>
        <v>0.59999763193352562</v>
      </c>
      <c r="AF39" s="220">
        <f t="shared" ca="1" si="60"/>
        <v>0.19999878535611965</v>
      </c>
      <c r="AG39" s="220">
        <f t="shared" ca="1" si="60"/>
        <v>0.20000430305933234</v>
      </c>
      <c r="AH39" s="220">
        <f t="shared" ca="1" si="60"/>
        <v>-3.723994084483242E-6</v>
      </c>
      <c r="AI39" s="220">
        <f t="shared" ca="1" si="60"/>
        <v>-4.1194126953963435E-6</v>
      </c>
      <c r="AJ39" s="220">
        <f t="shared" ca="1" si="60"/>
        <v>0.20000299199475755</v>
      </c>
      <c r="AK39" s="220">
        <f t="shared" ca="1" si="60"/>
        <v>0.19999620295427006</v>
      </c>
      <c r="AL39" s="220">
        <f t="shared" ca="1" si="60"/>
        <v>2.6044938017925701E-6</v>
      </c>
      <c r="AM39" s="220">
        <f t="shared" ca="1" si="60"/>
        <v>0.20000436642666014</v>
      </c>
      <c r="AN39" s="220">
        <f t="shared" ca="1" si="12"/>
        <v>0.15000016342608657</v>
      </c>
    </row>
    <row r="40" spans="1:40" x14ac:dyDescent="0.25">
      <c r="A40" s="1">
        <v>1992</v>
      </c>
      <c r="B40" s="97" t="str">
        <f ca="1">OFFSET(CL!$B$1,MATCH($A40,CL!$G$2:$G$99,0),0)</f>
        <v>Spain</v>
      </c>
      <c r="C40" s="98" t="str">
        <f ca="1">OFFSET(CL!$F$1,MATCH($A40,CL!$G$2:$G$99,0),0)</f>
        <v>Italy</v>
      </c>
      <c r="D40" s="282" t="str">
        <f ca="1">OFFSET(EL!$B$1,MATCH($A40,EL!$G$2:$G$64,0),0)</f>
        <v>Netherlands</v>
      </c>
      <c r="E40" s="283" t="str">
        <f ca="1">OFFSET(EL!$F$1,MATCH($A40,EL!$G$2:$G$64,0),0)</f>
        <v>Italy</v>
      </c>
      <c r="F40" s="97" t="str">
        <f ca="1">OFFSET(Conf!$B$1,MATCH($A40,Conf!$G$2:$G$64,0),0)</f>
        <v>Germany</v>
      </c>
      <c r="G40" s="98" t="str">
        <f ca="1">OFFSET(Conf!$F$1,MATCH($A40,Conf!$G$2:$G$64,0),0)</f>
        <v>France</v>
      </c>
      <c r="I40" s="219" t="str">
        <f t="shared" ca="1" si="1"/>
        <v>Italy</v>
      </c>
      <c r="J40" s="220">
        <f t="shared" ref="J40:R40" ca="1" si="61">COUNTIF($B36:$G40,J$3)/COUNTA($B36:$G40)+(RAND()-0.5)/100000</f>
        <v>0.13333076921060208</v>
      </c>
      <c r="K40" s="220">
        <f t="shared" ca="1" si="61"/>
        <v>3.3331222634532358E-2</v>
      </c>
      <c r="L40" s="220">
        <f t="shared" ca="1" si="61"/>
        <v>0.36667051044753413</v>
      </c>
      <c r="M40" s="220">
        <f t="shared" ca="1" si="61"/>
        <v>0.10000406095549527</v>
      </c>
      <c r="N40" s="220">
        <f t="shared" ca="1" si="61"/>
        <v>0.10000497606696729</v>
      </c>
      <c r="O40" s="220">
        <f t="shared" ca="1" si="61"/>
        <v>6.6663932825226174E-2</v>
      </c>
      <c r="P40" s="220">
        <f t="shared" ca="1" si="61"/>
        <v>6.6663355220528589E-2</v>
      </c>
      <c r="Q40" s="220">
        <f t="shared" ca="1" si="61"/>
        <v>3.8765488721462702E-6</v>
      </c>
      <c r="R40" s="220">
        <f t="shared" ca="1" si="61"/>
        <v>6.6671286729795012E-2</v>
      </c>
      <c r="S40" s="220">
        <f t="shared" ca="1" si="3"/>
        <v>6.66560093604468E-2</v>
      </c>
      <c r="U40" s="171" t="s">
        <v>399</v>
      </c>
      <c r="V40" s="160" t="s">
        <v>403</v>
      </c>
      <c r="W40" s="161" t="s">
        <v>282</v>
      </c>
      <c r="X40" s="161" t="s">
        <v>286</v>
      </c>
      <c r="Y40" s="163" t="s">
        <v>287</v>
      </c>
      <c r="AA40" s="220">
        <f t="shared" ref="AA40:AM40" ca="1" si="62">COUNTIF($V31:$Y40,AA$3)/5+(RAND()-0.5)/100000</f>
        <v>0.19999593029105431</v>
      </c>
      <c r="AB40" s="220">
        <f t="shared" ca="1" si="62"/>
        <v>0.2000019054664802</v>
      </c>
      <c r="AC40" s="220">
        <f t="shared" ca="1" si="62"/>
        <v>0.39999814613560031</v>
      </c>
      <c r="AD40" s="220">
        <f t="shared" ca="1" si="62"/>
        <v>0.79999651566766738</v>
      </c>
      <c r="AE40" s="220">
        <f t="shared" ca="1" si="62"/>
        <v>0.40000452074243603</v>
      </c>
      <c r="AF40" s="220">
        <f t="shared" ca="1" si="62"/>
        <v>0.39999757810532421</v>
      </c>
      <c r="AG40" s="220">
        <f t="shared" ca="1" si="62"/>
        <v>0.20000303793352203</v>
      </c>
      <c r="AH40" s="220">
        <f t="shared" ca="1" si="62"/>
        <v>-2.4762973185377123E-6</v>
      </c>
      <c r="AI40" s="220">
        <f t="shared" ca="1" si="62"/>
        <v>0.19999697284278295</v>
      </c>
      <c r="AJ40" s="220">
        <f t="shared" ca="1" si="62"/>
        <v>0.400000946492584</v>
      </c>
      <c r="AK40" s="220">
        <f t="shared" ca="1" si="62"/>
        <v>0.19999979891668498</v>
      </c>
      <c r="AL40" s="220">
        <f t="shared" ca="1" si="62"/>
        <v>-1.6278536221207363E-6</v>
      </c>
      <c r="AM40" s="220">
        <f t="shared" ca="1" si="62"/>
        <v>0.1999996795920726</v>
      </c>
      <c r="AN40" s="220">
        <f t="shared" ca="1" si="12"/>
        <v>0.10000226799118306</v>
      </c>
    </row>
    <row r="41" spans="1:40" x14ac:dyDescent="0.25">
      <c r="A41" s="1">
        <v>1993</v>
      </c>
      <c r="B41" s="104" t="str">
        <f ca="1">OFFSET(CL!$B$1,MATCH($A41,CL!$G$2:$G$99,0),0)</f>
        <v>France</v>
      </c>
      <c r="C41" s="105" t="str">
        <f ca="1">OFFSET(CL!$F$1,MATCH($A41,CL!$G$2:$G$99,0),0)</f>
        <v>Italy</v>
      </c>
      <c r="D41" s="282" t="str">
        <f ca="1">OFFSET(EL!$B$1,MATCH($A41,EL!$G$2:$G$64,0),0)</f>
        <v>Italy</v>
      </c>
      <c r="E41" s="283" t="str">
        <f ca="1">OFFSET(EL!$F$1,MATCH($A41,EL!$G$2:$G$64,0),0)</f>
        <v>Germany</v>
      </c>
      <c r="F41" s="97" t="str">
        <f ca="1">OFFSET(Conf!$B$1,MATCH($A41,Conf!$G$2:$G$64,0),0)</f>
        <v>Italy</v>
      </c>
      <c r="G41" s="98" t="str">
        <f ca="1">OFFSET(Conf!$F$1,MATCH($A41,Conf!$G$2:$G$64,0),0)</f>
        <v>Belgium</v>
      </c>
      <c r="I41" s="219" t="str">
        <f t="shared" ca="1" si="1"/>
        <v>Italy</v>
      </c>
      <c r="J41" s="220">
        <f t="shared" ref="J41:R41" ca="1" si="63">COUNTIF($B37:$G41,J$3)/COUNTA($B37:$G41)+(RAND()-0.5)/100000</f>
        <v>9.9998514094821744E-2</v>
      </c>
      <c r="K41" s="220">
        <f t="shared" ca="1" si="63"/>
        <v>3.3334544066003613E-2</v>
      </c>
      <c r="L41" s="220">
        <f t="shared" ca="1" si="63"/>
        <v>0.4666685046366037</v>
      </c>
      <c r="M41" s="220">
        <f t="shared" ca="1" si="63"/>
        <v>0.10000370689946869</v>
      </c>
      <c r="N41" s="220">
        <f t="shared" ca="1" si="63"/>
        <v>3.3331043054900956E-2</v>
      </c>
      <c r="O41" s="220">
        <f t="shared" ca="1" si="63"/>
        <v>3.3329073177177815E-2</v>
      </c>
      <c r="P41" s="220">
        <f t="shared" ca="1" si="63"/>
        <v>9.9996262488215554E-2</v>
      </c>
      <c r="Q41" s="220">
        <f t="shared" ca="1" si="63"/>
        <v>1.066402437181666E-6</v>
      </c>
      <c r="R41" s="220">
        <f t="shared" ca="1" si="63"/>
        <v>6.6665864273220923E-2</v>
      </c>
      <c r="S41" s="220">
        <f t="shared" ca="1" si="3"/>
        <v>6.6671420907149725E-2</v>
      </c>
      <c r="U41" s="238"/>
      <c r="V41" s="101"/>
      <c r="W41" s="123"/>
      <c r="X41" s="123"/>
      <c r="Y41" s="100"/>
      <c r="AA41" s="220">
        <f t="shared" ref="AA41:AM41" ca="1" si="64">COUNTIF($V32:$Y41,AA$3)/5+(RAND()-0.5)/100000</f>
        <v>0.20000197028572556</v>
      </c>
      <c r="AB41" s="220">
        <f t="shared" ca="1" si="64"/>
        <v>0.19999906998321443</v>
      </c>
      <c r="AC41" s="220">
        <f t="shared" ca="1" si="64"/>
        <v>0.3999966315106655</v>
      </c>
      <c r="AD41" s="220">
        <f t="shared" ca="1" si="64"/>
        <v>0.80000326233176755</v>
      </c>
      <c r="AE41" s="220">
        <f t="shared" ca="1" si="64"/>
        <v>0.40000442590913271</v>
      </c>
      <c r="AF41" s="220">
        <f t="shared" ca="1" si="64"/>
        <v>0.40000359422491882</v>
      </c>
      <c r="AG41" s="220">
        <f t="shared" ca="1" si="64"/>
        <v>0.19999632186457772</v>
      </c>
      <c r="AH41" s="220">
        <f t="shared" ca="1" si="64"/>
        <v>-3.8735930546682972E-6</v>
      </c>
      <c r="AI41" s="220">
        <f t="shared" ca="1" si="64"/>
        <v>0.1999991573508591</v>
      </c>
      <c r="AJ41" s="220">
        <f t="shared" ca="1" si="64"/>
        <v>0.39999565553090272</v>
      </c>
      <c r="AK41" s="220">
        <f t="shared" ca="1" si="64"/>
        <v>0.20000331702302709</v>
      </c>
      <c r="AL41" s="220">
        <f t="shared" ca="1" si="64"/>
        <v>4.8150082854173585E-6</v>
      </c>
      <c r="AM41" s="220">
        <f t="shared" ca="1" si="64"/>
        <v>0.20000038767472725</v>
      </c>
      <c r="AN41" s="220">
        <f t="shared" ca="1" si="12"/>
        <v>9.9998816223812681E-2</v>
      </c>
    </row>
    <row r="42" spans="1:40" x14ac:dyDescent="0.25">
      <c r="A42" s="1">
        <v>1994</v>
      </c>
      <c r="B42" s="104" t="str">
        <f ca="1">OFFSET(CL!$B$1,MATCH($A42,CL!$G$2:$G$99,0),0)</f>
        <v>Italy</v>
      </c>
      <c r="C42" s="105" t="str">
        <f ca="1">OFFSET(CL!$F$1,MATCH($A42,CL!$G$2:$G$99,0),0)</f>
        <v>Spain</v>
      </c>
      <c r="D42" s="282" t="str">
        <f ca="1">OFFSET(EL!$B$1,MATCH($A42,EL!$G$2:$G$64,0),0)</f>
        <v>Italy</v>
      </c>
      <c r="E42" s="283" t="str">
        <f ca="1">OFFSET(EL!$F$1,MATCH($A42,EL!$G$2:$G$64,0),0)</f>
        <v>Austria</v>
      </c>
      <c r="F42" s="97" t="str">
        <f ca="1">OFFSET(Conf!$B$1,MATCH($A42,Conf!$G$2:$G$64,0),0)</f>
        <v>England</v>
      </c>
      <c r="G42" s="98" t="str">
        <f ca="1">OFFSET(Conf!$F$1,MATCH($A42,Conf!$G$2:$G$64,0),0)</f>
        <v>Italy</v>
      </c>
      <c r="I42" s="219" t="str">
        <f t="shared" ca="1" si="1"/>
        <v>Italy</v>
      </c>
      <c r="J42" s="220">
        <f t="shared" ref="J42:R42" ca="1" si="65">COUNTIF($B38:$G42,J$3)/COUNTA($B38:$G42)+(RAND()-0.5)/100000</f>
        <v>0.1000030837072412</v>
      </c>
      <c r="K42" s="220">
        <f t="shared" ca="1" si="65"/>
        <v>6.6669486118301285E-2</v>
      </c>
      <c r="L42" s="220">
        <f t="shared" ca="1" si="65"/>
        <v>0.46666471794841163</v>
      </c>
      <c r="M42" s="220">
        <f t="shared" ca="1" si="65"/>
        <v>6.6663671740282607E-2</v>
      </c>
      <c r="N42" s="220">
        <f t="shared" ca="1" si="65"/>
        <v>3.333577986404862E-2</v>
      </c>
      <c r="O42" s="220">
        <f t="shared" ca="1" si="65"/>
        <v>3.3337467408776585E-2</v>
      </c>
      <c r="P42" s="220">
        <f t="shared" ca="1" si="65"/>
        <v>0.10000310611991835</v>
      </c>
      <c r="Q42" s="220">
        <f t="shared" ca="1" si="65"/>
        <v>-3.9233985434056429E-7</v>
      </c>
      <c r="R42" s="220">
        <f t="shared" ca="1" si="65"/>
        <v>6.6668696218666598E-2</v>
      </c>
      <c r="S42" s="220">
        <f t="shared" ca="1" si="3"/>
        <v>6.6654383214207358E-2</v>
      </c>
      <c r="U42" s="166" t="s">
        <v>398</v>
      </c>
      <c r="V42" s="157" t="s">
        <v>400</v>
      </c>
      <c r="W42" s="158" t="s">
        <v>284</v>
      </c>
      <c r="X42" s="158" t="s">
        <v>287</v>
      </c>
      <c r="Y42" s="241" t="s">
        <v>406</v>
      </c>
      <c r="AA42" s="220">
        <f t="shared" ref="AA42:AM42" ca="1" si="66">COUNTIF($V33:$Y42,AA$3)/5+(RAND()-0.5)/100000</f>
        <v>3.3908600431433146E-6</v>
      </c>
      <c r="AB42" s="220">
        <f t="shared" ca="1" si="66"/>
        <v>0.19999823760503393</v>
      </c>
      <c r="AC42" s="220">
        <f t="shared" ca="1" si="66"/>
        <v>0.60000024037990995</v>
      </c>
      <c r="AD42" s="220">
        <f t="shared" ca="1" si="66"/>
        <v>0.79999692944486656</v>
      </c>
      <c r="AE42" s="220">
        <f t="shared" ca="1" si="66"/>
        <v>0.19999722094070022</v>
      </c>
      <c r="AF42" s="220">
        <f t="shared" ca="1" si="66"/>
        <v>0.39999716291849924</v>
      </c>
      <c r="AG42" s="220">
        <f t="shared" ca="1" si="66"/>
        <v>-1.8404621160808055E-6</v>
      </c>
      <c r="AH42" s="220">
        <f t="shared" ca="1" si="66"/>
        <v>-2.6244759023525068E-6</v>
      </c>
      <c r="AI42" s="220">
        <f t="shared" ca="1" si="66"/>
        <v>0.39999858971928953</v>
      </c>
      <c r="AJ42" s="220">
        <f t="shared" ca="1" si="66"/>
        <v>0.19999940719167994</v>
      </c>
      <c r="AK42" s="220">
        <f t="shared" ca="1" si="66"/>
        <v>0.19999916953629876</v>
      </c>
      <c r="AL42" s="220">
        <f t="shared" ca="1" si="66"/>
        <v>3.5893775702195484E-6</v>
      </c>
      <c r="AM42" s="220">
        <f t="shared" ca="1" si="66"/>
        <v>0.20000448837754292</v>
      </c>
      <c r="AN42" s="220">
        <f t="shared" ca="1" si="12"/>
        <v>0.20000150964664609</v>
      </c>
    </row>
    <row r="43" spans="1:40" x14ac:dyDescent="0.25">
      <c r="A43" s="1">
        <v>1995</v>
      </c>
      <c r="B43" s="104" t="str">
        <f ca="1">OFFSET(CL!$B$1,MATCH($A43,CL!$G$2:$G$99,0),0)</f>
        <v>Netherlands</v>
      </c>
      <c r="C43" s="105" t="str">
        <f ca="1">OFFSET(CL!$F$1,MATCH($A43,CL!$G$2:$G$99,0),0)</f>
        <v>Italy</v>
      </c>
      <c r="D43" s="282" t="str">
        <f ca="1">OFFSET(EL!$B$1,MATCH($A43,EL!$G$2:$G$64,0),0)</f>
        <v>Italy</v>
      </c>
      <c r="E43" s="283" t="str">
        <f ca="1">OFFSET(EL!$F$1,MATCH($A43,EL!$G$2:$G$64,0),0)</f>
        <v>Italy</v>
      </c>
      <c r="F43" s="97" t="str">
        <f ca="1">OFFSET(Conf!$B$1,MATCH($A43,Conf!$G$2:$G$64,0),0)</f>
        <v>Spain</v>
      </c>
      <c r="G43" s="98" t="str">
        <f ca="1">OFFSET(Conf!$F$1,MATCH($A43,Conf!$G$2:$G$64,0),0)</f>
        <v>England</v>
      </c>
      <c r="I43" s="219" t="str">
        <f t="shared" ca="1" si="1"/>
        <v>Italy</v>
      </c>
      <c r="J43" s="220">
        <f t="shared" ref="J43:R43" ca="1" si="67">COUNTIF($B39:$G43,J$3)/COUNTA($B39:$G43)+(RAND()-0.5)/100000</f>
        <v>0.13332988106161109</v>
      </c>
      <c r="K43" s="220">
        <f t="shared" ca="1" si="67"/>
        <v>0.10000290397232094</v>
      </c>
      <c r="L43" s="220">
        <f t="shared" ca="1" si="67"/>
        <v>0.43333326710941528</v>
      </c>
      <c r="M43" s="220">
        <f t="shared" ca="1" si="67"/>
        <v>6.6670873797665495E-2</v>
      </c>
      <c r="N43" s="220">
        <f t="shared" ca="1" si="67"/>
        <v>6.666567391766251E-2</v>
      </c>
      <c r="O43" s="220">
        <f t="shared" ca="1" si="67"/>
        <v>-2.2962987274882184E-6</v>
      </c>
      <c r="P43" s="220">
        <f t="shared" ca="1" si="67"/>
        <v>9.9999285657660641E-2</v>
      </c>
      <c r="Q43" s="220">
        <f t="shared" ca="1" si="67"/>
        <v>1.7867789694611512E-6</v>
      </c>
      <c r="R43" s="220">
        <f t="shared" ca="1" si="67"/>
        <v>3.3336469066029009E-2</v>
      </c>
      <c r="S43" s="220">
        <f t="shared" ca="1" si="3"/>
        <v>6.6662154937393026E-2</v>
      </c>
      <c r="U43" s="190"/>
      <c r="V43" s="247"/>
      <c r="W43" s="242"/>
      <c r="X43" s="242"/>
      <c r="Y43" s="243"/>
      <c r="AA43" s="220">
        <f t="shared" ref="AA43:AM43" ca="1" si="68">COUNTIF($V34:$Y43,AA$3)/5+(RAND()-0.5)/100000</f>
        <v>-2.9234603963543824E-6</v>
      </c>
      <c r="AB43" s="220">
        <f t="shared" ca="1" si="68"/>
        <v>0.20000059426737593</v>
      </c>
      <c r="AC43" s="220">
        <f t="shared" ca="1" si="68"/>
        <v>0.59999519399279078</v>
      </c>
      <c r="AD43" s="220">
        <f t="shared" ca="1" si="68"/>
        <v>0.80000471634556503</v>
      </c>
      <c r="AE43" s="220">
        <f t="shared" ca="1" si="68"/>
        <v>0.1999954358721068</v>
      </c>
      <c r="AF43" s="220">
        <f t="shared" ca="1" si="68"/>
        <v>0.39999829061403214</v>
      </c>
      <c r="AG43" s="220">
        <f t="shared" ca="1" si="68"/>
        <v>4.5134422824052332E-7</v>
      </c>
      <c r="AH43" s="220">
        <f t="shared" ca="1" si="68"/>
        <v>-1.9769502354845993E-6</v>
      </c>
      <c r="AI43" s="220">
        <f t="shared" ca="1" si="68"/>
        <v>0.39999918619941427</v>
      </c>
      <c r="AJ43" s="220">
        <f t="shared" ca="1" si="68"/>
        <v>0.19999667400408855</v>
      </c>
      <c r="AK43" s="220">
        <f t="shared" ca="1" si="68"/>
        <v>0.20000449791786268</v>
      </c>
      <c r="AL43" s="220">
        <f t="shared" ca="1" si="68"/>
        <v>-4.1962470968364352E-6</v>
      </c>
      <c r="AM43" s="220">
        <f t="shared" ca="1" si="68"/>
        <v>0.19999526165610354</v>
      </c>
      <c r="AN43" s="220">
        <f t="shared" ca="1" si="12"/>
        <v>0.2000046986110402</v>
      </c>
    </row>
    <row r="44" spans="1:40" x14ac:dyDescent="0.25">
      <c r="A44" s="1">
        <v>1996</v>
      </c>
      <c r="B44" s="104" t="str">
        <f ca="1">OFFSET(CL!$B$1,MATCH($A44,CL!$G$2:$G$99,0),0)</f>
        <v>Italy</v>
      </c>
      <c r="C44" s="105" t="str">
        <f ca="1">OFFSET(CL!$F$1,MATCH($A44,CL!$G$2:$G$99,0),0)</f>
        <v>Netherlands</v>
      </c>
      <c r="D44" s="282" t="str">
        <f ca="1">OFFSET(EL!$B$1,MATCH($A44,EL!$G$2:$G$64,0),0)</f>
        <v>Germany</v>
      </c>
      <c r="E44" s="283" t="str">
        <f ca="1">OFFSET(EL!$F$1,MATCH($A44,EL!$G$2:$G$64,0),0)</f>
        <v>France</v>
      </c>
      <c r="F44" s="97" t="str">
        <f ca="1">OFFSET(Conf!$B$1,MATCH($A44,Conf!$G$2:$G$64,0),0)</f>
        <v>France</v>
      </c>
      <c r="G44" s="98" t="str">
        <f ca="1">OFFSET(Conf!$F$1,MATCH($A44,Conf!$G$2:$G$64,0),0)</f>
        <v>Austria</v>
      </c>
      <c r="I44" s="219" t="str">
        <f t="shared" ca="1" si="1"/>
        <v>Italy</v>
      </c>
      <c r="J44" s="220">
        <f t="shared" ref="J44:R44" ca="1" si="69">COUNTIF($B40:$G44,J$3)/COUNTA($B40:$G44)+(RAND()-0.5)/100000</f>
        <v>9.9996188950877737E-2</v>
      </c>
      <c r="K44" s="220">
        <f t="shared" ca="1" si="69"/>
        <v>6.6666180047454254E-2</v>
      </c>
      <c r="L44" s="220">
        <f t="shared" ca="1" si="69"/>
        <v>0.3999972737111529</v>
      </c>
      <c r="M44" s="220">
        <f t="shared" ca="1" si="69"/>
        <v>0.10000181808698214</v>
      </c>
      <c r="N44" s="220">
        <f t="shared" ca="1" si="69"/>
        <v>0.10000395780885012</v>
      </c>
      <c r="O44" s="220">
        <f t="shared" ca="1" si="69"/>
        <v>-4.4004384365060314E-6</v>
      </c>
      <c r="P44" s="220">
        <f t="shared" ca="1" si="69"/>
        <v>0.13333610820706135</v>
      </c>
      <c r="Q44" s="220">
        <f t="shared" ca="1" si="69"/>
        <v>3.7252719231652888E-6</v>
      </c>
      <c r="R44" s="220">
        <f t="shared" ca="1" si="69"/>
        <v>3.3331347753787544E-2</v>
      </c>
      <c r="S44" s="220">
        <f t="shared" ca="1" si="3"/>
        <v>6.6667800600347382E-2</v>
      </c>
      <c r="U44" s="171" t="s">
        <v>399</v>
      </c>
      <c r="V44" s="160" t="s">
        <v>282</v>
      </c>
      <c r="W44" s="161" t="s">
        <v>409</v>
      </c>
      <c r="X44" s="161" t="s">
        <v>285</v>
      </c>
      <c r="Y44" s="163" t="s">
        <v>293</v>
      </c>
      <c r="AA44" s="220">
        <f t="shared" ref="AA44:AM44" ca="1" si="70">COUNTIF($V35:$Y44,AA$3)/5+(RAND()-0.5)/100000</f>
        <v>3.3641457845772493E-6</v>
      </c>
      <c r="AB44" s="220">
        <f t="shared" ca="1" si="70"/>
        <v>0.3999957629652362</v>
      </c>
      <c r="AC44" s="220">
        <f t="shared" ca="1" si="70"/>
        <v>0.59999706599258207</v>
      </c>
      <c r="AD44" s="220">
        <f t="shared" ca="1" si="70"/>
        <v>0.79999525478038713</v>
      </c>
      <c r="AE44" s="220">
        <f t="shared" ca="1" si="70"/>
        <v>0.19999589965676998</v>
      </c>
      <c r="AF44" s="220">
        <f t="shared" ca="1" si="70"/>
        <v>0.3999992070461722</v>
      </c>
      <c r="AG44" s="220">
        <f t="shared" ca="1" si="70"/>
        <v>-3.5530269274597192E-6</v>
      </c>
      <c r="AH44" s="220">
        <f t="shared" ca="1" si="70"/>
        <v>1.1375101985178315E-6</v>
      </c>
      <c r="AI44" s="220">
        <f t="shared" ca="1" si="70"/>
        <v>0.39999879043903586</v>
      </c>
      <c r="AJ44" s="220">
        <f t="shared" ca="1" si="70"/>
        <v>0.19999887049753787</v>
      </c>
      <c r="AK44" s="220">
        <f t="shared" ca="1" si="70"/>
        <v>0.1999985256178079</v>
      </c>
      <c r="AL44" s="220">
        <f t="shared" ca="1" si="70"/>
        <v>0.19999946785356132</v>
      </c>
      <c r="AM44" s="220">
        <f t="shared" ca="1" si="70"/>
        <v>-3.0046425623793128E-6</v>
      </c>
      <c r="AN44" s="220">
        <f t="shared" ca="1" si="12"/>
        <v>0.15000580279110398</v>
      </c>
    </row>
    <row r="45" spans="1:40" x14ac:dyDescent="0.25">
      <c r="A45" s="1">
        <v>1997</v>
      </c>
      <c r="B45" s="104" t="str">
        <f ca="1">OFFSET(CL!$B$1,MATCH($A45,CL!$G$2:$G$99,0),0)</f>
        <v>Germany</v>
      </c>
      <c r="C45" s="105" t="str">
        <f ca="1">OFFSET(CL!$F$1,MATCH($A45,CL!$G$2:$G$99,0),0)</f>
        <v>Italy</v>
      </c>
      <c r="D45" s="282" t="str">
        <f ca="1">OFFSET(EL!$B$1,MATCH($A45,EL!$G$2:$G$64,0),0)</f>
        <v>Germany</v>
      </c>
      <c r="E45" s="283" t="str">
        <f ca="1">OFFSET(EL!$F$1,MATCH($A45,EL!$G$2:$G$64,0),0)</f>
        <v>Italy</v>
      </c>
      <c r="F45" s="97" t="str">
        <f ca="1">OFFSET(Conf!$B$1,MATCH($A45,Conf!$G$2:$G$64,0),0)</f>
        <v>Spain</v>
      </c>
      <c r="G45" s="98" t="str">
        <f ca="1">OFFSET(Conf!$F$1,MATCH($A45,Conf!$G$2:$G$64,0),0)</f>
        <v>France</v>
      </c>
      <c r="I45" s="219" t="str">
        <f t="shared" ca="1" si="1"/>
        <v>Italy</v>
      </c>
      <c r="J45" s="220">
        <f t="shared" ref="J45:R45" ca="1" si="71">COUNTIF($B41:$G45,J$3)/COUNTA($B41:$G45)+(RAND()-0.5)/100000</f>
        <v>9.9995352041703622E-2</v>
      </c>
      <c r="K45" s="220">
        <f t="shared" ca="1" si="71"/>
        <v>6.66709900453753E-2</v>
      </c>
      <c r="L45" s="220">
        <f t="shared" ca="1" si="71"/>
        <v>0.39999574649451786</v>
      </c>
      <c r="M45" s="220">
        <f t="shared" ca="1" si="71"/>
        <v>0.13333563206095825</v>
      </c>
      <c r="N45" s="220">
        <f t="shared" ca="1" si="71"/>
        <v>6.6671052541759937E-2</v>
      </c>
      <c r="O45" s="220">
        <f t="shared" ca="1" si="71"/>
        <v>-1.1243419705071101E-6</v>
      </c>
      <c r="P45" s="220">
        <f t="shared" ca="1" si="71"/>
        <v>0.13333027056540525</v>
      </c>
      <c r="Q45" s="220">
        <f t="shared" ca="1" si="71"/>
        <v>2.1838678624959362E-6</v>
      </c>
      <c r="R45" s="220">
        <f t="shared" ca="1" si="71"/>
        <v>3.3336797894400402E-2</v>
      </c>
      <c r="S45" s="220">
        <f t="shared" ca="1" si="3"/>
        <v>6.6663098829987444E-2</v>
      </c>
      <c r="U45" s="238"/>
      <c r="V45" s="101"/>
      <c r="W45" s="123"/>
      <c r="X45" s="123"/>
      <c r="Y45" s="100"/>
      <c r="AA45" s="220">
        <f t="shared" ref="AA45:AM45" ca="1" si="72">COUNTIF($V36:$Y45,AA$3)/5+(RAND()-0.5)/100000</f>
        <v>-1.6003983536639044E-6</v>
      </c>
      <c r="AB45" s="220">
        <f t="shared" ca="1" si="72"/>
        <v>0.39999838617314765</v>
      </c>
      <c r="AC45" s="220">
        <f t="shared" ca="1" si="72"/>
        <v>0.6000013658917055</v>
      </c>
      <c r="AD45" s="220">
        <f t="shared" ca="1" si="72"/>
        <v>0.7999953658424489</v>
      </c>
      <c r="AE45" s="220">
        <f t="shared" ca="1" si="72"/>
        <v>0.19999554805938521</v>
      </c>
      <c r="AF45" s="220">
        <f t="shared" ca="1" si="72"/>
        <v>0.40000484162589595</v>
      </c>
      <c r="AG45" s="220">
        <f t="shared" ca="1" si="72"/>
        <v>-3.5121301226328738E-6</v>
      </c>
      <c r="AH45" s="220">
        <f t="shared" ca="1" si="72"/>
        <v>-1.3127092171567479E-6</v>
      </c>
      <c r="AI45" s="220">
        <f t="shared" ca="1" si="72"/>
        <v>0.39999511613761651</v>
      </c>
      <c r="AJ45" s="220">
        <f t="shared" ca="1" si="72"/>
        <v>0.1999994043435695</v>
      </c>
      <c r="AK45" s="220">
        <f t="shared" ca="1" si="72"/>
        <v>0.20000276659134933</v>
      </c>
      <c r="AL45" s="220">
        <f t="shared" ca="1" si="72"/>
        <v>0.19999685009409843</v>
      </c>
      <c r="AM45" s="220">
        <f t="shared" ca="1" si="72"/>
        <v>-2.6837152648829189E-6</v>
      </c>
      <c r="AN45" s="220">
        <f t="shared" ca="1" si="12"/>
        <v>0.15000486604843544</v>
      </c>
    </row>
    <row r="46" spans="1:40" x14ac:dyDescent="0.25">
      <c r="A46" s="1">
        <v>1998</v>
      </c>
      <c r="B46" s="104" t="str">
        <f ca="1">OFFSET(CL!$B$1,MATCH($A46,CL!$G$2:$G$99,0),0)</f>
        <v>Spain</v>
      </c>
      <c r="C46" s="105" t="str">
        <f ca="1">OFFSET(CL!$F$1,MATCH($A46,CL!$G$2:$G$99,0),0)</f>
        <v>Italy</v>
      </c>
      <c r="D46" s="97" t="str">
        <f ca="1">OFFSET(EL!$B$1,MATCH($A46,EL!$G$2:$G$99,0),0)</f>
        <v>Italy</v>
      </c>
      <c r="E46" s="98" t="str">
        <f ca="1">OFFSET(EL!$F$1,MATCH($A46,EL!$G$2:$G$99,0),0)</f>
        <v>Italy</v>
      </c>
      <c r="F46" s="97" t="str">
        <f ca="1">OFFSET(Conf!$B$1,MATCH($A46,Conf!$G$2:$G$64,0),0)</f>
        <v>England</v>
      </c>
      <c r="G46" s="98" t="str">
        <f ca="1">OFFSET(Conf!$F$1,MATCH($A46,Conf!$G$2:$G$64,0),0)</f>
        <v>Germany</v>
      </c>
      <c r="I46" s="219" t="str">
        <f t="shared" ca="1" si="1"/>
        <v>Italy</v>
      </c>
      <c r="J46" s="220">
        <f t="shared" ref="J46:R46" ca="1" si="73">COUNTIF($B42:$G46,J$3)/COUNTA($B42:$G46)+(RAND()-0.5)/100000</f>
        <v>0.13333636845733118</v>
      </c>
      <c r="K46" s="220">
        <f t="shared" ca="1" si="73"/>
        <v>9.999574349164897E-2</v>
      </c>
      <c r="L46" s="220">
        <f t="shared" ca="1" si="73"/>
        <v>0.40000330100845455</v>
      </c>
      <c r="M46" s="220">
        <f t="shared" ca="1" si="73"/>
        <v>0.13333175490417937</v>
      </c>
      <c r="N46" s="220">
        <f t="shared" ca="1" si="73"/>
        <v>6.6669014774092664E-2</v>
      </c>
      <c r="O46" s="220">
        <f t="shared" ca="1" si="73"/>
        <v>-3.2732694038112197E-6</v>
      </c>
      <c r="P46" s="220">
        <f t="shared" ca="1" si="73"/>
        <v>0.10000414986023215</v>
      </c>
      <c r="Q46" s="220">
        <f t="shared" ca="1" si="73"/>
        <v>-1.5345428537625471E-6</v>
      </c>
      <c r="R46" s="220">
        <f t="shared" ca="1" si="73"/>
        <v>-8.5318228368946866E-7</v>
      </c>
      <c r="S46" s="220">
        <f t="shared" ca="1" si="3"/>
        <v>6.6665328498602405E-2</v>
      </c>
      <c r="U46" s="166" t="s">
        <v>398</v>
      </c>
      <c r="V46" s="157" t="s">
        <v>293</v>
      </c>
      <c r="W46" s="158" t="s">
        <v>400</v>
      </c>
      <c r="X46" s="158" t="s">
        <v>296</v>
      </c>
      <c r="Y46" s="241" t="s">
        <v>286</v>
      </c>
      <c r="AA46" s="220">
        <f t="shared" ref="AA46:AM46" ca="1" si="74">COUNTIF($V37:$Y46,AA$3)/5+(RAND()-0.5)/100000</f>
        <v>-2.0807985967687293E-7</v>
      </c>
      <c r="AB46" s="220">
        <f t="shared" ca="1" si="74"/>
        <v>0.40000012206247015</v>
      </c>
      <c r="AC46" s="220">
        <f t="shared" ca="1" si="74"/>
        <v>0.39999566302787959</v>
      </c>
      <c r="AD46" s="220">
        <f t="shared" ca="1" si="74"/>
        <v>0.59999937910252144</v>
      </c>
      <c r="AE46" s="220">
        <f t="shared" ca="1" si="74"/>
        <v>0.39999578135312841</v>
      </c>
      <c r="AF46" s="220">
        <f t="shared" ca="1" si="74"/>
        <v>0.40000268080246698</v>
      </c>
      <c r="AG46" s="220">
        <f t="shared" ca="1" si="74"/>
        <v>-2.6832106767227247E-6</v>
      </c>
      <c r="AH46" s="220">
        <f t="shared" ca="1" si="74"/>
        <v>0.19999877366736019</v>
      </c>
      <c r="AI46" s="220">
        <f t="shared" ca="1" si="74"/>
        <v>0.4000018718787331</v>
      </c>
      <c r="AJ46" s="220">
        <f t="shared" ca="1" si="74"/>
        <v>0.19999700027678691</v>
      </c>
      <c r="AK46" s="220">
        <f t="shared" ca="1" si="74"/>
        <v>2.6598507039917995E-6</v>
      </c>
      <c r="AL46" s="220">
        <f t="shared" ca="1" si="74"/>
        <v>0.19999965154283392</v>
      </c>
      <c r="AM46" s="220">
        <f t="shared" ca="1" si="74"/>
        <v>-4.8535277939320061E-6</v>
      </c>
      <c r="AN46" s="220">
        <f t="shared" ca="1" si="12"/>
        <v>0.20000354031336132</v>
      </c>
    </row>
    <row r="47" spans="1:40" x14ac:dyDescent="0.25">
      <c r="A47" s="1">
        <v>1999</v>
      </c>
      <c r="B47" s="104" t="str">
        <f ca="1">OFFSET(CL!$B$1,MATCH($A47,CL!$G$2:$G$99,0),0)</f>
        <v>England</v>
      </c>
      <c r="C47" s="105" t="str">
        <f ca="1">OFFSET(CL!$F$1,MATCH($A47,CL!$G$2:$G$99,0),0)</f>
        <v>Germany</v>
      </c>
      <c r="D47" s="97" t="str">
        <f ca="1">OFFSET(EL!$B$1,MATCH($A47,EL!$G$2:$G$99,0),0)</f>
        <v>Italy</v>
      </c>
      <c r="E47" s="98" t="str">
        <f ca="1">OFFSET(EL!$F$1,MATCH($A47,EL!$G$2:$G$99,0),0)</f>
        <v>France</v>
      </c>
      <c r="F47" s="97" t="str">
        <f ca="1">OFFSET(Conf!$B$1,MATCH($A47,Conf!$G$2:$G$64,0),0)</f>
        <v>Italy</v>
      </c>
      <c r="G47" s="98" t="str">
        <f ca="1">OFFSET(Conf!$F$1,MATCH($A47,Conf!$G$2:$G$64,0),0)</f>
        <v>Spain</v>
      </c>
      <c r="I47" s="219" t="str">
        <f t="shared" ca="1" si="1"/>
        <v>Italy</v>
      </c>
      <c r="J47" s="220">
        <f t="shared" ref="J47:R47" ca="1" si="75">COUNTIF($B43:$G47,J$3)/COUNTA($B43:$G47)+(RAND()-0.5)/100000</f>
        <v>0.13333637367328521</v>
      </c>
      <c r="K47" s="220">
        <f t="shared" ca="1" si="75"/>
        <v>0.10000266770468379</v>
      </c>
      <c r="L47" s="220">
        <f t="shared" ca="1" si="75"/>
        <v>0.36666900426820842</v>
      </c>
      <c r="M47" s="220">
        <f t="shared" ca="1" si="75"/>
        <v>0.16666948654315786</v>
      </c>
      <c r="N47" s="220">
        <f t="shared" ca="1" si="75"/>
        <v>6.6667516297650872E-2</v>
      </c>
      <c r="O47" s="220">
        <f t="shared" ca="1" si="75"/>
        <v>1.7777146405773903E-6</v>
      </c>
      <c r="P47" s="220">
        <f t="shared" ca="1" si="75"/>
        <v>0.1333321231177407</v>
      </c>
      <c r="Q47" s="220">
        <f t="shared" ca="1" si="75"/>
        <v>1.2448301458136968E-6</v>
      </c>
      <c r="R47" s="220">
        <f t="shared" ca="1" si="75"/>
        <v>3.9173177137240844E-6</v>
      </c>
      <c r="S47" s="220">
        <f t="shared" ca="1" si="3"/>
        <v>3.3315888532773008E-2</v>
      </c>
      <c r="U47" s="190"/>
      <c r="V47" s="247"/>
      <c r="W47" s="242"/>
      <c r="X47" s="242"/>
      <c r="Y47" s="243"/>
      <c r="AA47" s="220">
        <f t="shared" ref="AA47:AM47" ca="1" si="76">COUNTIF($V38:$Y47,AA$3)/5+(RAND()-0.5)/100000</f>
        <v>4.1999243947716144E-6</v>
      </c>
      <c r="AB47" s="220">
        <f t="shared" ca="1" si="76"/>
        <v>0.39999670023466677</v>
      </c>
      <c r="AC47" s="220">
        <f t="shared" ca="1" si="76"/>
        <v>0.40000161053173067</v>
      </c>
      <c r="AD47" s="220">
        <f t="shared" ca="1" si="76"/>
        <v>0.60000322655339788</v>
      </c>
      <c r="AE47" s="220">
        <f t="shared" ca="1" si="76"/>
        <v>0.40000165804262711</v>
      </c>
      <c r="AF47" s="220">
        <f t="shared" ca="1" si="76"/>
        <v>0.39999609726902979</v>
      </c>
      <c r="AG47" s="220">
        <f t="shared" ca="1" si="76"/>
        <v>-4.7273037647841875E-6</v>
      </c>
      <c r="AH47" s="220">
        <f t="shared" ca="1" si="76"/>
        <v>0.20000490321356759</v>
      </c>
      <c r="AI47" s="220">
        <f t="shared" ca="1" si="76"/>
        <v>0.40000368808791986</v>
      </c>
      <c r="AJ47" s="220">
        <f t="shared" ca="1" si="76"/>
        <v>0.20000265303585285</v>
      </c>
      <c r="AK47" s="220">
        <f t="shared" ca="1" si="76"/>
        <v>3.331205889359433E-6</v>
      </c>
      <c r="AL47" s="220">
        <f t="shared" ca="1" si="76"/>
        <v>0.19999543676459117</v>
      </c>
      <c r="AM47" s="220">
        <f t="shared" ca="1" si="76"/>
        <v>4.8036984114285475E-6</v>
      </c>
      <c r="AN47" s="220">
        <f t="shared" ca="1" si="12"/>
        <v>0.19999660468542135</v>
      </c>
    </row>
    <row r="48" spans="1:40" x14ac:dyDescent="0.25">
      <c r="A48" s="1">
        <v>2000</v>
      </c>
      <c r="B48" s="104" t="str">
        <f ca="1">OFFSET(CL!$B$1,MATCH($A48,CL!$G$2:$G$99,0),0)</f>
        <v>Spain</v>
      </c>
      <c r="C48" s="105" t="str">
        <f ca="1">OFFSET(CL!$F$1,MATCH($A48,CL!$G$2:$G$99,0),0)</f>
        <v>Spain</v>
      </c>
      <c r="D48" s="97" t="str">
        <f ca="1">OFFSET(EL!$B$1,MATCH($A48,EL!$G$2:$G$99,0),0)</f>
        <v>Turkey</v>
      </c>
      <c r="E48" s="98" t="str">
        <f ca="1">OFFSET(EL!$F$1,MATCH($A48,EL!$G$2:$G$99,0),0)</f>
        <v>England</v>
      </c>
      <c r="F48" s="99"/>
      <c r="G48" s="100"/>
      <c r="I48" s="219" t="str">
        <f t="shared" ca="1" si="1"/>
        <v>Italy</v>
      </c>
      <c r="J48" s="220">
        <f t="shared" ref="J48:R48" ca="1" si="77">COUNTIF($B44:$G48,J$3)/COUNTA($B44:$G48)+(RAND()-0.5)/100000</f>
        <v>0.17857554337118203</v>
      </c>
      <c r="K48" s="220">
        <f t="shared" ca="1" si="77"/>
        <v>0.1071404046757819</v>
      </c>
      <c r="L48" s="220">
        <f t="shared" ca="1" si="77"/>
        <v>0.28571904771430429</v>
      </c>
      <c r="M48" s="220">
        <f t="shared" ca="1" si="77"/>
        <v>0.17856906258811978</v>
      </c>
      <c r="N48" s="220">
        <f t="shared" ca="1" si="77"/>
        <v>3.5717683232952165E-2</v>
      </c>
      <c r="O48" s="220">
        <f t="shared" ca="1" si="77"/>
        <v>1.9234056136998623E-6</v>
      </c>
      <c r="P48" s="220">
        <f t="shared" ca="1" si="77"/>
        <v>0.14285376136938618</v>
      </c>
      <c r="Q48" s="220">
        <f t="shared" ca="1" si="77"/>
        <v>-4.1160746663185475E-7</v>
      </c>
      <c r="R48" s="220">
        <f t="shared" ca="1" si="77"/>
        <v>-2.5885102925020796E-6</v>
      </c>
      <c r="S48" s="220">
        <f t="shared" ca="1" si="3"/>
        <v>7.1425573760419137E-2</v>
      </c>
      <c r="U48" s="171" t="s">
        <v>399</v>
      </c>
      <c r="V48" s="160" t="s">
        <v>293</v>
      </c>
      <c r="W48" s="161" t="s">
        <v>284</v>
      </c>
      <c r="X48" s="161" t="s">
        <v>286</v>
      </c>
      <c r="Y48" s="163" t="s">
        <v>290</v>
      </c>
      <c r="AA48" s="220">
        <f t="shared" ref="AA48:AM48" ca="1" si="78">COUNTIF($V39:$Y48,AA$3)/5+(RAND()-0.5)/100000</f>
        <v>1.5714818961874267E-6</v>
      </c>
      <c r="AB48" s="220">
        <f t="shared" ca="1" si="78"/>
        <v>0.19999828287956387</v>
      </c>
      <c r="AC48" s="220">
        <f t="shared" ca="1" si="78"/>
        <v>0.3999999418436504</v>
      </c>
      <c r="AD48" s="220">
        <f t="shared" ca="1" si="78"/>
        <v>0.40000349005130192</v>
      </c>
      <c r="AE48" s="220">
        <f t="shared" ca="1" si="78"/>
        <v>0.60000043029656025</v>
      </c>
      <c r="AF48" s="220">
        <f t="shared" ca="1" si="78"/>
        <v>0.6000026643523716</v>
      </c>
      <c r="AG48" s="220">
        <f t="shared" ca="1" si="78"/>
        <v>0.19999652607832402</v>
      </c>
      <c r="AH48" s="220">
        <f t="shared" ca="1" si="78"/>
        <v>0.20000471061615466</v>
      </c>
      <c r="AI48" s="220">
        <f t="shared" ca="1" si="78"/>
        <v>0.39999502734667292</v>
      </c>
      <c r="AJ48" s="220">
        <f t="shared" ca="1" si="78"/>
        <v>0.20000325593406909</v>
      </c>
      <c r="AK48" s="220">
        <f t="shared" ca="1" si="78"/>
        <v>3.8352768124406737E-6</v>
      </c>
      <c r="AL48" s="220">
        <f t="shared" ca="1" si="78"/>
        <v>0.20000051667069257</v>
      </c>
      <c r="AM48" s="220">
        <f t="shared" ca="1" si="78"/>
        <v>4.9723007018142027E-7</v>
      </c>
      <c r="AN48" s="220">
        <f t="shared" ca="1" si="12"/>
        <v>0.14999731248546488</v>
      </c>
    </row>
    <row r="49" spans="1:40" x14ac:dyDescent="0.25">
      <c r="A49" s="1">
        <v>2001</v>
      </c>
      <c r="B49" s="104" t="str">
        <f ca="1">OFFSET(CL!$B$1,MATCH($A49,CL!$G$2:$G$99,0),0)</f>
        <v>Germany</v>
      </c>
      <c r="C49" s="105" t="str">
        <f ca="1">OFFSET(CL!$F$1,MATCH($A49,CL!$G$2:$G$99,0),0)</f>
        <v>Spain</v>
      </c>
      <c r="D49" s="97" t="str">
        <f ca="1">OFFSET(EL!$B$1,MATCH($A49,EL!$G$2:$G$99,0),0)</f>
        <v>England</v>
      </c>
      <c r="E49" s="98" t="str">
        <f ca="1">OFFSET(EL!$F$1,MATCH($A49,EL!$G$2:$G$99,0),0)</f>
        <v>Spain</v>
      </c>
      <c r="F49" s="99"/>
      <c r="G49" s="100"/>
      <c r="I49" s="219" t="str">
        <f t="shared" ca="1" si="1"/>
        <v>Spain</v>
      </c>
      <c r="J49" s="220">
        <f t="shared" ref="J49:R49" ca="1" si="79">COUNTIF($B45:$G49,J$3)/COUNTA($B45:$G49)+(RAND()-0.5)/100000</f>
        <v>0.26923443042117468</v>
      </c>
      <c r="K49" s="220">
        <f t="shared" ca="1" si="79"/>
        <v>0.1538471181620166</v>
      </c>
      <c r="L49" s="220">
        <f t="shared" ca="1" si="79"/>
        <v>0.26923264812215358</v>
      </c>
      <c r="M49" s="220">
        <f t="shared" ca="1" si="79"/>
        <v>0.1923124515490344</v>
      </c>
      <c r="N49" s="220">
        <f t="shared" ca="1" si="79"/>
        <v>1.3185503759761852E-6</v>
      </c>
      <c r="O49" s="220">
        <f t="shared" ca="1" si="79"/>
        <v>2.7663455454944174E-6</v>
      </c>
      <c r="P49" s="220">
        <f t="shared" ca="1" si="79"/>
        <v>7.6921706476188942E-2</v>
      </c>
      <c r="Q49" s="220">
        <f t="shared" ca="1" si="79"/>
        <v>-3.7521555655455717E-6</v>
      </c>
      <c r="R49" s="220">
        <f t="shared" ca="1" si="79"/>
        <v>-5.9453368214777977E-8</v>
      </c>
      <c r="S49" s="220">
        <f t="shared" ca="1" si="3"/>
        <v>3.8451371982444194E-2</v>
      </c>
      <c r="U49" s="238"/>
      <c r="V49" s="101"/>
      <c r="W49" s="123"/>
      <c r="X49" s="123"/>
      <c r="Y49" s="100"/>
      <c r="AA49" s="220">
        <f t="shared" ref="AA49:AM49" ca="1" si="80">COUNTIF($V40:$Y49,AA$3)/5+(RAND()-0.5)/100000</f>
        <v>-9.5862666387664614E-7</v>
      </c>
      <c r="AB49" s="220">
        <f t="shared" ca="1" si="80"/>
        <v>0.20000011577755136</v>
      </c>
      <c r="AC49" s="220">
        <f t="shared" ca="1" si="80"/>
        <v>0.40000405709635739</v>
      </c>
      <c r="AD49" s="220">
        <f t="shared" ca="1" si="80"/>
        <v>0.39999907016432035</v>
      </c>
      <c r="AE49" s="220">
        <f t="shared" ca="1" si="80"/>
        <v>0.5999955808680445</v>
      </c>
      <c r="AF49" s="220">
        <f t="shared" ca="1" si="80"/>
        <v>0.59999935654373759</v>
      </c>
      <c r="AG49" s="220">
        <f t="shared" ca="1" si="80"/>
        <v>0.1999960030773914</v>
      </c>
      <c r="AH49" s="220">
        <f t="shared" ca="1" si="80"/>
        <v>0.19999813407134975</v>
      </c>
      <c r="AI49" s="220">
        <f t="shared" ca="1" si="80"/>
        <v>0.40000114183818003</v>
      </c>
      <c r="AJ49" s="220">
        <f t="shared" ca="1" si="80"/>
        <v>0.20000161569590511</v>
      </c>
      <c r="AK49" s="220">
        <f t="shared" ca="1" si="80"/>
        <v>1.1574802702269126E-6</v>
      </c>
      <c r="AL49" s="220">
        <f t="shared" ca="1" si="80"/>
        <v>0.19999658400429976</v>
      </c>
      <c r="AM49" s="220">
        <f t="shared" ca="1" si="80"/>
        <v>-4.0036026033726982E-6</v>
      </c>
      <c r="AN49" s="220">
        <f t="shared" ca="1" si="12"/>
        <v>0.15000303640296486</v>
      </c>
    </row>
    <row r="50" spans="1:40" x14ac:dyDescent="0.25">
      <c r="A50" s="1">
        <v>2002</v>
      </c>
      <c r="B50" s="104" t="str">
        <f ca="1">OFFSET(CL!$B$1,MATCH($A50,CL!$G$2:$G$99,0),0)</f>
        <v>Spain</v>
      </c>
      <c r="C50" s="105" t="str">
        <f ca="1">OFFSET(CL!$F$1,MATCH($A50,CL!$G$2:$G$99,0),0)</f>
        <v>Germany</v>
      </c>
      <c r="D50" s="97" t="str">
        <f ca="1">OFFSET(EL!$B$1,MATCH($A50,EL!$G$2:$G$99,0),0)</f>
        <v>Netherlands</v>
      </c>
      <c r="E50" s="98" t="str">
        <f ca="1">OFFSET(EL!$F$1,MATCH($A50,EL!$G$2:$G$99,0),0)</f>
        <v>Germany</v>
      </c>
      <c r="F50" s="99"/>
      <c r="G50" s="100"/>
      <c r="I50" s="219" t="str">
        <f t="shared" ca="1" si="1"/>
        <v>Spain</v>
      </c>
      <c r="J50" s="220">
        <f t="shared" ref="J50:R50" ca="1" si="81">COUNTIF($B46:$G50,J$3)/COUNTA($B46:$G50)+(RAND()-0.5)/100000</f>
        <v>0.29167096707321866</v>
      </c>
      <c r="K50" s="220">
        <f t="shared" ca="1" si="81"/>
        <v>0.16666261659720222</v>
      </c>
      <c r="L50" s="220">
        <f t="shared" ca="1" si="81"/>
        <v>0.20833414337680803</v>
      </c>
      <c r="M50" s="220">
        <f t="shared" ca="1" si="81"/>
        <v>0.20833367921135673</v>
      </c>
      <c r="N50" s="220">
        <f t="shared" ca="1" si="81"/>
        <v>4.1662469470504754E-2</v>
      </c>
      <c r="O50" s="220">
        <f t="shared" ca="1" si="81"/>
        <v>-1.7864021998976421E-6</v>
      </c>
      <c r="P50" s="220">
        <f t="shared" ca="1" si="81"/>
        <v>4.1670397009276751E-2</v>
      </c>
      <c r="Q50" s="220">
        <f t="shared" ca="1" si="81"/>
        <v>-2.345986325999625E-6</v>
      </c>
      <c r="R50" s="220">
        <f t="shared" ca="1" si="81"/>
        <v>-3.862693272251565E-6</v>
      </c>
      <c r="S50" s="220">
        <f t="shared" ca="1" si="3"/>
        <v>4.167372234343103E-2</v>
      </c>
      <c r="U50" s="166" t="s">
        <v>398</v>
      </c>
      <c r="V50" s="157" t="s">
        <v>400</v>
      </c>
      <c r="W50" s="158" t="s">
        <v>282</v>
      </c>
      <c r="X50" s="158" t="s">
        <v>289</v>
      </c>
      <c r="Y50" s="241" t="s">
        <v>407</v>
      </c>
      <c r="AA50" s="220">
        <f t="shared" ref="AA50:AM50" ca="1" si="82">COUNTIF($V41:$Y50,AA$3)/5+(RAND()-0.5)/100000</f>
        <v>-3.2248459218552607E-6</v>
      </c>
      <c r="AB50" s="220">
        <f t="shared" ca="1" si="82"/>
        <v>0.20000129497422447</v>
      </c>
      <c r="AC50" s="220">
        <f t="shared" ca="1" si="82"/>
        <v>0.39999649893704647</v>
      </c>
      <c r="AD50" s="220">
        <f t="shared" ca="1" si="82"/>
        <v>0.39999564855684511</v>
      </c>
      <c r="AE50" s="220">
        <f t="shared" ca="1" si="82"/>
        <v>0.60000416867527628</v>
      </c>
      <c r="AF50" s="220">
        <f t="shared" ca="1" si="82"/>
        <v>0.39999751487179735</v>
      </c>
      <c r="AG50" s="220">
        <f t="shared" ca="1" si="82"/>
        <v>0.20000178717528486</v>
      </c>
      <c r="AH50" s="220">
        <f t="shared" ca="1" si="82"/>
        <v>0.20000443764048362</v>
      </c>
      <c r="AI50" s="220">
        <f t="shared" ca="1" si="82"/>
        <v>0.20000179158303458</v>
      </c>
      <c r="AJ50" s="220">
        <f t="shared" ca="1" si="82"/>
        <v>-2.7082210167853314E-6</v>
      </c>
      <c r="AK50" s="220">
        <f t="shared" ca="1" si="82"/>
        <v>3.7451189409306031E-7</v>
      </c>
      <c r="AL50" s="220">
        <f t="shared" ca="1" si="82"/>
        <v>0.1999954715734695</v>
      </c>
      <c r="AM50" s="220">
        <f t="shared" ca="1" si="82"/>
        <v>1.3212099242486386E-6</v>
      </c>
      <c r="AN50" s="220">
        <f t="shared" ca="1" si="12"/>
        <v>0.30000140583941448</v>
      </c>
    </row>
    <row r="51" spans="1:40" x14ac:dyDescent="0.25">
      <c r="A51" s="1">
        <v>2003</v>
      </c>
      <c r="B51" s="104" t="str">
        <f ca="1">OFFSET(CL!$B$1,MATCH($A51,CL!$G$2:$G$99,0),0)</f>
        <v>Italy</v>
      </c>
      <c r="C51" s="105" t="str">
        <f ca="1">OFFSET(CL!$F$1,MATCH($A51,CL!$G$2:$G$99,0),0)</f>
        <v>Italy</v>
      </c>
      <c r="D51" s="97" t="str">
        <f ca="1">OFFSET(EL!$B$1,MATCH($A51,EL!$G$2:$G$99,0),0)</f>
        <v>Portugal</v>
      </c>
      <c r="E51" s="98" t="str">
        <f ca="1">OFFSET(EL!$F$1,MATCH($A51,EL!$G$2:$G$99,0),0)</f>
        <v>Scotland</v>
      </c>
      <c r="F51" s="99"/>
      <c r="G51" s="100"/>
      <c r="I51" s="219" t="str">
        <f t="shared" ca="1" si="1"/>
        <v>Spain</v>
      </c>
      <c r="J51" s="220">
        <f t="shared" ref="J51:R51" ca="1" si="83">COUNTIF($B47:$G51,J$3)/COUNTA($B47:$G51)+(RAND()-0.5)/100000</f>
        <v>0.27272339127726219</v>
      </c>
      <c r="K51" s="220">
        <f t="shared" ca="1" si="83"/>
        <v>0.13636343014132887</v>
      </c>
      <c r="L51" s="220">
        <f t="shared" ca="1" si="83"/>
        <v>0.18181899495728321</v>
      </c>
      <c r="M51" s="220">
        <f t="shared" ca="1" si="83"/>
        <v>0.1818199743446671</v>
      </c>
      <c r="N51" s="220">
        <f t="shared" ca="1" si="83"/>
        <v>4.545896908400076E-2</v>
      </c>
      <c r="O51" s="220">
        <f t="shared" ca="1" si="83"/>
        <v>4.5455585945420117E-2</v>
      </c>
      <c r="P51" s="220">
        <f t="shared" ca="1" si="83"/>
        <v>4.5459476110933796E-2</v>
      </c>
      <c r="Q51" s="220">
        <f t="shared" ca="1" si="83"/>
        <v>4.5451670244707282E-2</v>
      </c>
      <c r="R51" s="220">
        <f t="shared" ca="1" si="83"/>
        <v>-2.088493864794011E-6</v>
      </c>
      <c r="S51" s="220">
        <f t="shared" ca="1" si="3"/>
        <v>4.5450596388261544E-2</v>
      </c>
      <c r="U51" s="190"/>
      <c r="V51" s="247"/>
      <c r="W51" s="242"/>
      <c r="X51" s="242"/>
      <c r="Y51" s="243"/>
      <c r="AA51" s="220">
        <f t="shared" ref="AA51:AM51" ca="1" si="84">COUNTIF($V42:$Y51,AA$3)/5+(RAND()-0.5)/100000</f>
        <v>-6.6376777047199797E-7</v>
      </c>
      <c r="AB51" s="220">
        <f t="shared" ca="1" si="84"/>
        <v>0.20000356908285688</v>
      </c>
      <c r="AC51" s="220">
        <f t="shared" ca="1" si="84"/>
        <v>0.39999518745322843</v>
      </c>
      <c r="AD51" s="220">
        <f t="shared" ca="1" si="84"/>
        <v>0.39999611090364917</v>
      </c>
      <c r="AE51" s="220">
        <f t="shared" ca="1" si="84"/>
        <v>0.60000155568888669</v>
      </c>
      <c r="AF51" s="220">
        <f t="shared" ca="1" si="84"/>
        <v>0.39999636367511088</v>
      </c>
      <c r="AG51" s="220">
        <f t="shared" ca="1" si="84"/>
        <v>0.20000136317447839</v>
      </c>
      <c r="AH51" s="220">
        <f t="shared" ca="1" si="84"/>
        <v>0.19999660709621603</v>
      </c>
      <c r="AI51" s="220">
        <f t="shared" ca="1" si="84"/>
        <v>0.20000493023059479</v>
      </c>
      <c r="AJ51" s="220">
        <f t="shared" ca="1" si="84"/>
        <v>-2.4198333915291637E-6</v>
      </c>
      <c r="AK51" s="220">
        <f t="shared" ca="1" si="84"/>
        <v>2.1486658576411789E-6</v>
      </c>
      <c r="AL51" s="220">
        <f t="shared" ca="1" si="84"/>
        <v>0.19999946425025392</v>
      </c>
      <c r="AM51" s="220">
        <f t="shared" ca="1" si="84"/>
        <v>2.0571958322058592E-6</v>
      </c>
      <c r="AN51" s="220">
        <f t="shared" ca="1" si="12"/>
        <v>0.30000093154604923</v>
      </c>
    </row>
    <row r="52" spans="1:40" x14ac:dyDescent="0.25">
      <c r="A52" s="1">
        <v>2004</v>
      </c>
      <c r="B52" s="104" t="str">
        <f ca="1">OFFSET(CL!$B$1,MATCH($A52,CL!$G$2:$G$99,0),0)</f>
        <v>Portugal</v>
      </c>
      <c r="C52" s="105" t="str">
        <f ca="1">OFFSET(CL!$F$1,MATCH($A52,CL!$G$2:$G$99,0),0)</f>
        <v>France</v>
      </c>
      <c r="D52" s="97" t="str">
        <f ca="1">OFFSET(EL!$B$1,MATCH($A52,EL!$G$2:$G$99,0),0)</f>
        <v>Spain</v>
      </c>
      <c r="E52" s="98" t="str">
        <f ca="1">OFFSET(EL!$F$1,MATCH($A52,EL!$G$2:$G$99,0),0)</f>
        <v>France</v>
      </c>
      <c r="F52" s="99"/>
      <c r="G52" s="100"/>
      <c r="I52" s="219" t="str">
        <f t="shared" ca="1" si="1"/>
        <v>Spain</v>
      </c>
      <c r="J52" s="220">
        <f t="shared" ref="J52:R52" ca="1" si="85">COUNTIF($B48:$G52,J$3)/COUNTA($B48:$G52)+(RAND()-0.5)/100000</f>
        <v>0.30000015062968044</v>
      </c>
      <c r="K52" s="220">
        <f t="shared" ca="1" si="85"/>
        <v>0.10000216756172825</v>
      </c>
      <c r="L52" s="220">
        <f t="shared" ca="1" si="85"/>
        <v>9.9999285443006958E-2</v>
      </c>
      <c r="M52" s="220">
        <f t="shared" ca="1" si="85"/>
        <v>0.14999793842844145</v>
      </c>
      <c r="N52" s="220">
        <f t="shared" ca="1" si="85"/>
        <v>5.0001929030678259E-2</v>
      </c>
      <c r="O52" s="220">
        <f t="shared" ca="1" si="85"/>
        <v>9.999572860580315E-2</v>
      </c>
      <c r="P52" s="220">
        <f t="shared" ca="1" si="85"/>
        <v>9.9995747615022237E-2</v>
      </c>
      <c r="Q52" s="220">
        <f t="shared" ca="1" si="85"/>
        <v>5.0000716525059094E-2</v>
      </c>
      <c r="R52" s="220">
        <f t="shared" ca="1" si="85"/>
        <v>-1.1924644999473133E-6</v>
      </c>
      <c r="S52" s="220">
        <f t="shared" ca="1" si="3"/>
        <v>5.0007528625079956E-2</v>
      </c>
      <c r="U52" s="171" t="s">
        <v>399</v>
      </c>
      <c r="V52" s="160" t="s">
        <v>330</v>
      </c>
      <c r="W52" s="161" t="s">
        <v>290</v>
      </c>
      <c r="X52" s="161" t="s">
        <v>409</v>
      </c>
      <c r="Y52" s="163" t="s">
        <v>286</v>
      </c>
      <c r="AA52" s="220">
        <f t="shared" ref="AA52:AM52" ca="1" si="86">COUNTIF($V43:$Y52,AA$3)/5+(RAND()-0.5)/100000</f>
        <v>-4.4096179554301048E-6</v>
      </c>
      <c r="AB52" s="220">
        <f t="shared" ca="1" si="86"/>
        <v>0.1999984040380049</v>
      </c>
      <c r="AC52" s="220">
        <f t="shared" ca="1" si="86"/>
        <v>0.20000460304035247</v>
      </c>
      <c r="AD52" s="220">
        <f t="shared" ca="1" si="86"/>
        <v>0.40000063956059706</v>
      </c>
      <c r="AE52" s="220">
        <f t="shared" ca="1" si="86"/>
        <v>0.59999903518768471</v>
      </c>
      <c r="AF52" s="220">
        <f t="shared" ca="1" si="86"/>
        <v>0.60000251270785221</v>
      </c>
      <c r="AG52" s="220">
        <f t="shared" ca="1" si="86"/>
        <v>0.39999967537763259</v>
      </c>
      <c r="AH52" s="220">
        <f t="shared" ca="1" si="86"/>
        <v>0.19999870803730443</v>
      </c>
      <c r="AI52" s="220">
        <f t="shared" ca="1" si="86"/>
        <v>-3.1030528891367569E-6</v>
      </c>
      <c r="AJ52" s="220">
        <f t="shared" ca="1" si="86"/>
        <v>-4.2924305620361869E-7</v>
      </c>
      <c r="AK52" s="220">
        <f t="shared" ca="1" si="86"/>
        <v>4.6027544840779845E-6</v>
      </c>
      <c r="AL52" s="220">
        <f t="shared" ca="1" si="86"/>
        <v>0.40000435786196509</v>
      </c>
      <c r="AM52" s="220">
        <f t="shared" ca="1" si="86"/>
        <v>-5.2567910392409379E-7</v>
      </c>
      <c r="AN52" s="220">
        <f t="shared" ca="1" si="12"/>
        <v>0.24999898225678185</v>
      </c>
    </row>
    <row r="53" spans="1:40" x14ac:dyDescent="0.25">
      <c r="A53" s="1">
        <v>2005</v>
      </c>
      <c r="B53" s="104" t="str">
        <f ca="1">OFFSET(CL!$B$1,MATCH($A53,CL!$G$2:$G$99,0),0)</f>
        <v>England</v>
      </c>
      <c r="C53" s="105" t="str">
        <f ca="1">OFFSET(CL!$F$1,MATCH($A53,CL!$G$2:$G$99,0),0)</f>
        <v>Italy</v>
      </c>
      <c r="D53" s="104" t="str">
        <f ca="1">OFFSET(EL!$B$1,MATCH($A53,EL!$G$2:$G$99,0),0)</f>
        <v>Russia</v>
      </c>
      <c r="E53" s="105" t="str">
        <f ca="1">OFFSET(EL!$F$1,MATCH($A53,EL!$G$2:$G$99,0),0)</f>
        <v>Portugal</v>
      </c>
      <c r="F53" s="99"/>
      <c r="G53" s="100"/>
      <c r="I53" s="219" t="str">
        <f t="shared" ca="1" si="1"/>
        <v>Spain</v>
      </c>
      <c r="J53" s="220">
        <f t="shared" ref="J53:R53" ca="1" si="87">COUNTIF($B49:$G53,J$3)/COUNTA($B49:$G53)+(RAND()-0.5)/100000</f>
        <v>0.19999860820225315</v>
      </c>
      <c r="K53" s="220">
        <f t="shared" ca="1" si="87"/>
        <v>0.1000046297098188</v>
      </c>
      <c r="L53" s="220">
        <f t="shared" ca="1" si="87"/>
        <v>0.15000349165416896</v>
      </c>
      <c r="M53" s="220">
        <f t="shared" ca="1" si="87"/>
        <v>0.15000011803515612</v>
      </c>
      <c r="N53" s="220">
        <f t="shared" ca="1" si="87"/>
        <v>4.9999320542136051E-2</v>
      </c>
      <c r="O53" s="220">
        <f t="shared" ca="1" si="87"/>
        <v>0.14999864206431962</v>
      </c>
      <c r="P53" s="220">
        <f t="shared" ca="1" si="87"/>
        <v>0.10000215446700138</v>
      </c>
      <c r="Q53" s="220">
        <f t="shared" ca="1" si="87"/>
        <v>4.9997546508760628E-2</v>
      </c>
      <c r="R53" s="220">
        <f t="shared" ca="1" si="87"/>
        <v>-3.7600964912033962E-6</v>
      </c>
      <c r="S53" s="220">
        <f t="shared" ca="1" si="3"/>
        <v>4.9999248912876437E-2</v>
      </c>
      <c r="U53" s="238"/>
      <c r="V53" s="101"/>
      <c r="W53" s="123"/>
      <c r="X53" s="123"/>
      <c r="Y53" s="100"/>
      <c r="AA53" s="220">
        <f t="shared" ref="AA53:AM53" ca="1" si="88">COUNTIF($V44:$Y53,AA$3)/5+(RAND()-0.5)/100000</f>
        <v>-7.5210190547612801E-7</v>
      </c>
      <c r="AB53" s="220">
        <f t="shared" ca="1" si="88"/>
        <v>0.20000466534917441</v>
      </c>
      <c r="AC53" s="220">
        <f t="shared" ca="1" si="88"/>
        <v>0.19999718316785209</v>
      </c>
      <c r="AD53" s="220">
        <f t="shared" ca="1" si="88"/>
        <v>0.3999991332296276</v>
      </c>
      <c r="AE53" s="220">
        <f t="shared" ca="1" si="88"/>
        <v>0.59999949283365894</v>
      </c>
      <c r="AF53" s="220">
        <f t="shared" ca="1" si="88"/>
        <v>0.60000248792185684</v>
      </c>
      <c r="AG53" s="220">
        <f t="shared" ca="1" si="88"/>
        <v>0.40000081817497724</v>
      </c>
      <c r="AH53" s="220">
        <f t="shared" ca="1" si="88"/>
        <v>0.1999961333068854</v>
      </c>
      <c r="AI53" s="220">
        <f t="shared" ca="1" si="88"/>
        <v>4.4218632199235256E-6</v>
      </c>
      <c r="AJ53" s="220">
        <f t="shared" ca="1" si="88"/>
        <v>4.1899564358177808E-6</v>
      </c>
      <c r="AK53" s="220">
        <f t="shared" ca="1" si="88"/>
        <v>2.2906341813582767E-6</v>
      </c>
      <c r="AL53" s="220">
        <f t="shared" ca="1" si="88"/>
        <v>0.39999509789263787</v>
      </c>
      <c r="AM53" s="220">
        <f t="shared" ca="1" si="88"/>
        <v>1.4041976150859482E-6</v>
      </c>
      <c r="AN53" s="220">
        <f t="shared" ca="1" si="12"/>
        <v>0.24999835839344553</v>
      </c>
    </row>
    <row r="54" spans="1:40" x14ac:dyDescent="0.25">
      <c r="A54" s="1">
        <v>2006</v>
      </c>
      <c r="B54" s="104" t="str">
        <f ca="1">OFFSET(CL!$B$1,MATCH($A54,CL!$G$2:$G$99,0),0)</f>
        <v>Spain</v>
      </c>
      <c r="C54" s="105" t="str">
        <f ca="1">OFFSET(CL!$F$1,MATCH($A54,CL!$G$2:$G$99,0),0)</f>
        <v>England</v>
      </c>
      <c r="D54" s="104" t="str">
        <f ca="1">OFFSET(EL!$B$1,MATCH($A54,EL!$G$2:$G$99,0),0)</f>
        <v>Spain</v>
      </c>
      <c r="E54" s="105" t="str">
        <f ca="1">OFFSET(EL!$F$1,MATCH($A54,EL!$G$2:$G$99,0),0)</f>
        <v>England</v>
      </c>
      <c r="F54" s="99"/>
      <c r="G54" s="100"/>
      <c r="I54" s="219" t="str">
        <f t="shared" ca="1" si="1"/>
        <v>Spain</v>
      </c>
      <c r="J54" s="220">
        <f t="shared" ref="J54:R54" ca="1" si="89">COUNTIF($B50:$G54,J$3)/COUNTA($B50:$G54)+(RAND()-0.5)/100000</f>
        <v>0.20000186319195976</v>
      </c>
      <c r="K54" s="220">
        <f t="shared" ca="1" si="89"/>
        <v>0.15000216206105674</v>
      </c>
      <c r="L54" s="220">
        <f t="shared" ca="1" si="89"/>
        <v>0.1499974377887843</v>
      </c>
      <c r="M54" s="220">
        <f t="shared" ca="1" si="89"/>
        <v>0.10000061720028298</v>
      </c>
      <c r="N54" s="220">
        <f t="shared" ca="1" si="89"/>
        <v>4.9998761835007705E-2</v>
      </c>
      <c r="O54" s="220">
        <f t="shared" ca="1" si="89"/>
        <v>0.15000085301641239</v>
      </c>
      <c r="P54" s="220">
        <f t="shared" ca="1" si="89"/>
        <v>0.10000393680236241</v>
      </c>
      <c r="Q54" s="220">
        <f t="shared" ca="1" si="89"/>
        <v>5.0004420656882279E-2</v>
      </c>
      <c r="R54" s="220">
        <f t="shared" ca="1" si="89"/>
        <v>-3.8554904048958425E-6</v>
      </c>
      <c r="S54" s="220">
        <f t="shared" ca="1" si="3"/>
        <v>4.9993802937656318E-2</v>
      </c>
      <c r="U54" s="166" t="s">
        <v>398</v>
      </c>
      <c r="V54" s="157" t="s">
        <v>284</v>
      </c>
      <c r="W54" s="158" t="s">
        <v>293</v>
      </c>
      <c r="X54" s="158" t="s">
        <v>282</v>
      </c>
      <c r="Y54" s="241" t="s">
        <v>290</v>
      </c>
      <c r="AA54" s="220">
        <f t="shared" ref="AA54:AM54" ca="1" si="90">COUNTIF($V45:$Y54,AA$3)/5+(RAND()-0.5)/100000</f>
        <v>4.3125836013168218E-6</v>
      </c>
      <c r="AB54" s="220">
        <f t="shared" ca="1" si="90"/>
        <v>4.0402502194819703E-6</v>
      </c>
      <c r="AC54" s="220">
        <f t="shared" ca="1" si="90"/>
        <v>0.39999724320439045</v>
      </c>
      <c r="AD54" s="220">
        <f t="shared" ca="1" si="90"/>
        <v>0.39999617294798467</v>
      </c>
      <c r="AE54" s="220">
        <f t="shared" ca="1" si="90"/>
        <v>0.59999988976792207</v>
      </c>
      <c r="AF54" s="220">
        <f t="shared" ca="1" si="90"/>
        <v>0.59999548249602408</v>
      </c>
      <c r="AG54" s="220">
        <f t="shared" ca="1" si="90"/>
        <v>0.5999960535387141</v>
      </c>
      <c r="AH54" s="220">
        <f t="shared" ca="1" si="90"/>
        <v>0.19999751494971457</v>
      </c>
      <c r="AI54" s="220">
        <f t="shared" ca="1" si="90"/>
        <v>1.7917635387305697E-6</v>
      </c>
      <c r="AJ54" s="220">
        <f t="shared" ca="1" si="90"/>
        <v>-5.648547071099541E-7</v>
      </c>
      <c r="AK54" s="220">
        <f t="shared" ca="1" si="90"/>
        <v>-2.1026233512571047E-7</v>
      </c>
      <c r="AL54" s="220">
        <f t="shared" ca="1" si="90"/>
        <v>0.20000177450108447</v>
      </c>
      <c r="AM54" s="220">
        <f t="shared" ca="1" si="90"/>
        <v>2.15369462580403E-6</v>
      </c>
      <c r="AN54" s="220">
        <f t="shared" ca="1" si="12"/>
        <v>0.25000108635480556</v>
      </c>
    </row>
    <row r="55" spans="1:40" x14ac:dyDescent="0.25">
      <c r="A55" s="1">
        <v>2007</v>
      </c>
      <c r="B55" s="104" t="str">
        <f ca="1">OFFSET(CL!$B$1,MATCH($A55,CL!$G$2:$G$99,0),0)</f>
        <v>Italy</v>
      </c>
      <c r="C55" s="105" t="str">
        <f ca="1">OFFSET(CL!$F$1,MATCH($A55,CL!$G$2:$G$99,0),0)</f>
        <v>England</v>
      </c>
      <c r="D55" s="104" t="str">
        <f ca="1">OFFSET(EL!$B$1,MATCH($A55,EL!$G$2:$G$99,0),0)</f>
        <v>Spain</v>
      </c>
      <c r="E55" s="105" t="str">
        <f ca="1">OFFSET(EL!$F$1,MATCH($A55,EL!$G$2:$G$99,0),0)</f>
        <v>Spain</v>
      </c>
      <c r="F55" s="99"/>
      <c r="G55" s="100"/>
      <c r="I55" s="219" t="str">
        <f t="shared" ca="1" si="1"/>
        <v>Spain</v>
      </c>
      <c r="J55" s="220">
        <f t="shared" ref="J55:R55" ca="1" si="91">COUNTIF($B51:$G55,J$3)/COUNTA($B51:$G55)+(RAND()-0.5)/100000</f>
        <v>0.24999728855801839</v>
      </c>
      <c r="K55" s="220">
        <f t="shared" ca="1" si="91"/>
        <v>0.1999985784203353</v>
      </c>
      <c r="L55" s="220">
        <f t="shared" ca="1" si="91"/>
        <v>0.2000008015809791</v>
      </c>
      <c r="M55" s="220">
        <f t="shared" ca="1" si="91"/>
        <v>4.6890542328747052E-6</v>
      </c>
      <c r="N55" s="220">
        <f t="shared" ca="1" si="91"/>
        <v>-4.7353179363793937E-6</v>
      </c>
      <c r="O55" s="220">
        <f t="shared" ca="1" si="91"/>
        <v>0.15000042798215846</v>
      </c>
      <c r="P55" s="220">
        <f t="shared" ca="1" si="91"/>
        <v>9.9997343083399789E-2</v>
      </c>
      <c r="Q55" s="220">
        <f t="shared" ca="1" si="91"/>
        <v>5.0000331228017891E-2</v>
      </c>
      <c r="R55" s="220">
        <f t="shared" ca="1" si="91"/>
        <v>-2.3304210583658015E-6</v>
      </c>
      <c r="S55" s="220">
        <f t="shared" ca="1" si="3"/>
        <v>5.0007605831852819E-2</v>
      </c>
      <c r="U55" s="190"/>
      <c r="V55" s="247"/>
      <c r="W55" s="242"/>
      <c r="X55" s="242"/>
      <c r="Y55" s="243"/>
      <c r="AA55" s="220">
        <f t="shared" ref="AA55:AM55" ca="1" si="92">COUNTIF($V46:$Y55,AA$3)/5+(RAND()-0.5)/100000</f>
        <v>-4.3013771682847744E-6</v>
      </c>
      <c r="AB55" s="220">
        <f t="shared" ca="1" si="92"/>
        <v>1.1388641127859444E-6</v>
      </c>
      <c r="AC55" s="220">
        <f t="shared" ca="1" si="92"/>
        <v>0.40000401328442486</v>
      </c>
      <c r="AD55" s="220">
        <f t="shared" ca="1" si="92"/>
        <v>0.40000149244592204</v>
      </c>
      <c r="AE55" s="220">
        <f t="shared" ca="1" si="92"/>
        <v>0.60000481407513706</v>
      </c>
      <c r="AF55" s="220">
        <f t="shared" ca="1" si="92"/>
        <v>0.59999889674013251</v>
      </c>
      <c r="AG55" s="220">
        <f t="shared" ca="1" si="92"/>
        <v>0.59999569317133827</v>
      </c>
      <c r="AH55" s="220">
        <f t="shared" ca="1" si="92"/>
        <v>0.2000041572028797</v>
      </c>
      <c r="AI55" s="220">
        <f t="shared" ca="1" si="92"/>
        <v>4.0335777424069855E-6</v>
      </c>
      <c r="AJ55" s="220">
        <f t="shared" ca="1" si="92"/>
        <v>1.9658183900525396E-6</v>
      </c>
      <c r="AK55" s="220">
        <f t="shared" ca="1" si="92"/>
        <v>-1.2844778647306177E-6</v>
      </c>
      <c r="AL55" s="220">
        <f t="shared" ca="1" si="92"/>
        <v>0.19999639751996204</v>
      </c>
      <c r="AM55" s="220">
        <f t="shared" ca="1" si="92"/>
        <v>3.5234060327257335E-6</v>
      </c>
      <c r="AN55" s="220">
        <f t="shared" ca="1" si="12"/>
        <v>0.24999736493723956</v>
      </c>
    </row>
    <row r="56" spans="1:40" x14ac:dyDescent="0.25">
      <c r="A56" s="1">
        <v>2008</v>
      </c>
      <c r="B56" s="104" t="str">
        <f ca="1">OFFSET(CL!$B$1,MATCH($A56,CL!$G$2:$G$99,0),0)</f>
        <v>England</v>
      </c>
      <c r="C56" s="105" t="str">
        <f ca="1">OFFSET(CL!$F$1,MATCH($A56,CL!$G$2:$G$99,0),0)</f>
        <v>England</v>
      </c>
      <c r="D56" s="104" t="str">
        <f ca="1">OFFSET(EL!$B$1,MATCH($A56,EL!$G$2:$G$99,0),0)</f>
        <v>Russia</v>
      </c>
      <c r="E56" s="105" t="str">
        <f ca="1">OFFSET(EL!$F$1,MATCH($A56,EL!$G$2:$G$99,0),0)</f>
        <v>Scotland</v>
      </c>
      <c r="F56" s="99"/>
      <c r="G56" s="100"/>
      <c r="I56" s="219" t="str">
        <f t="shared" ca="1" si="1"/>
        <v>England</v>
      </c>
      <c r="J56" s="220">
        <f t="shared" ref="J56:R56" ca="1" si="93">COUNTIF($B52:$G56,J$3)/COUNTA($B52:$G56)+(RAND()-0.5)/100000</f>
        <v>0.24999889710912196</v>
      </c>
      <c r="K56" s="220">
        <f t="shared" ca="1" si="93"/>
        <v>0.3000043848579369</v>
      </c>
      <c r="L56" s="220">
        <f t="shared" ca="1" si="93"/>
        <v>0.10000125954767276</v>
      </c>
      <c r="M56" s="220">
        <f t="shared" ca="1" si="93"/>
        <v>-1.9592322737691935E-6</v>
      </c>
      <c r="N56" s="220">
        <f t="shared" ca="1" si="93"/>
        <v>2.2708087029946047E-6</v>
      </c>
      <c r="O56" s="220">
        <f t="shared" ca="1" si="93"/>
        <v>9.9998235042692965E-2</v>
      </c>
      <c r="P56" s="220">
        <f t="shared" ca="1" si="93"/>
        <v>9.9995129833737831E-2</v>
      </c>
      <c r="Q56" s="220">
        <f t="shared" ca="1" si="93"/>
        <v>4.9995132053932648E-2</v>
      </c>
      <c r="R56" s="220">
        <f t="shared" ca="1" si="93"/>
        <v>-9.9035951760342974E-7</v>
      </c>
      <c r="S56" s="220">
        <f t="shared" ca="1" si="3"/>
        <v>0.10000764033799325</v>
      </c>
      <c r="U56" s="171" t="s">
        <v>399</v>
      </c>
      <c r="V56" s="160" t="s">
        <v>283</v>
      </c>
      <c r="W56" s="161" t="s">
        <v>282</v>
      </c>
      <c r="X56" s="161" t="s">
        <v>291</v>
      </c>
      <c r="Y56" s="163" t="s">
        <v>289</v>
      </c>
      <c r="AA56" s="220">
        <f t="shared" ref="AA56:AM56" ca="1" si="94">COUNTIF($V47:$Y56,AA$3)/5+(RAND()-0.5)/100000</f>
        <v>0.19999948637160522</v>
      </c>
      <c r="AB56" s="220">
        <f t="shared" ca="1" si="94"/>
        <v>1.0314496958015417E-6</v>
      </c>
      <c r="AC56" s="220">
        <f t="shared" ca="1" si="94"/>
        <v>0.3999967598898731</v>
      </c>
      <c r="AD56" s="220">
        <f t="shared" ca="1" si="94"/>
        <v>0.60000087502864174</v>
      </c>
      <c r="AE56" s="220">
        <f t="shared" ca="1" si="94"/>
        <v>0.4000019458558266</v>
      </c>
      <c r="AF56" s="220">
        <f t="shared" ca="1" si="94"/>
        <v>0.39999773647972647</v>
      </c>
      <c r="AG56" s="220">
        <f t="shared" ca="1" si="94"/>
        <v>0.59999631255735197</v>
      </c>
      <c r="AH56" s="220">
        <f t="shared" ca="1" si="94"/>
        <v>-4.6400836513184615E-6</v>
      </c>
      <c r="AI56" s="220">
        <f t="shared" ca="1" si="94"/>
        <v>3.5228515787892366E-6</v>
      </c>
      <c r="AJ56" s="220">
        <f t="shared" ca="1" si="94"/>
        <v>1.2432650321848016E-6</v>
      </c>
      <c r="AK56" s="220">
        <f t="shared" ca="1" si="94"/>
        <v>0.19999637913708473</v>
      </c>
      <c r="AL56" s="220">
        <f t="shared" ca="1" si="94"/>
        <v>0.20000175908249787</v>
      </c>
      <c r="AM56" s="220">
        <f t="shared" ca="1" si="94"/>
        <v>5.4526608487542654E-7</v>
      </c>
      <c r="AN56" s="220">
        <f t="shared" ca="1" si="12"/>
        <v>0.25000176071216296</v>
      </c>
    </row>
    <row r="57" spans="1:40" x14ac:dyDescent="0.25">
      <c r="A57" s="1">
        <v>2009</v>
      </c>
      <c r="B57" s="104" t="str">
        <f ca="1">OFFSET(CL!$B$1,MATCH($A57,CL!$G$2:$G$99,0),0)</f>
        <v>Spain</v>
      </c>
      <c r="C57" s="105" t="str">
        <f ca="1">OFFSET(CL!$F$1,MATCH($A57,CL!$G$2:$G$99,0),0)</f>
        <v>England</v>
      </c>
      <c r="D57" s="104" t="str">
        <f ca="1">OFFSET(EL!$B$1,MATCH($A57,EL!$G$2:$G$99,0),0)</f>
        <v>Ukraine</v>
      </c>
      <c r="E57" s="105" t="str">
        <f ca="1">OFFSET(EL!$F$1,MATCH($A57,EL!$G$2:$G$99,0),0)</f>
        <v>Germany</v>
      </c>
      <c r="F57" s="99"/>
      <c r="G57" s="100"/>
      <c r="I57" s="219" t="str">
        <f t="shared" ca="1" si="1"/>
        <v>England</v>
      </c>
      <c r="J57" s="220">
        <f t="shared" ref="J57:R57" ca="1" si="95">COUNTIF($B53:$G57,J$3)/COUNTA($B53:$G57)+(RAND()-0.5)/100000</f>
        <v>0.24999998905599091</v>
      </c>
      <c r="K57" s="220">
        <f t="shared" ca="1" si="95"/>
        <v>0.34999920742726831</v>
      </c>
      <c r="L57" s="220">
        <f t="shared" ca="1" si="95"/>
        <v>9.9996216104100519E-2</v>
      </c>
      <c r="M57" s="220">
        <f t="shared" ca="1" si="95"/>
        <v>5.0003927485715242E-2</v>
      </c>
      <c r="N57" s="220">
        <f t="shared" ca="1" si="95"/>
        <v>-1.4559715437685527E-6</v>
      </c>
      <c r="O57" s="220">
        <f t="shared" ca="1" si="95"/>
        <v>4.9996935065208338E-2</v>
      </c>
      <c r="P57" s="220">
        <f t="shared" ca="1" si="95"/>
        <v>-3.9639391098584405E-6</v>
      </c>
      <c r="Q57" s="220">
        <f t="shared" ca="1" si="95"/>
        <v>5.0000689087726848E-2</v>
      </c>
      <c r="R57" s="220">
        <f t="shared" ca="1" si="95"/>
        <v>3.7900114365832594E-6</v>
      </c>
      <c r="S57" s="220">
        <f t="shared" ca="1" si="3"/>
        <v>0.15000466567320703</v>
      </c>
      <c r="U57" s="238"/>
      <c r="V57" s="101"/>
      <c r="W57" s="123"/>
      <c r="X57" s="123"/>
      <c r="Y57" s="100"/>
      <c r="AA57" s="220">
        <f t="shared" ref="AA57:AM57" ca="1" si="96">COUNTIF($V48:$Y57,AA$3)/5+(RAND()-0.5)/100000</f>
        <v>0.19999502976183972</v>
      </c>
      <c r="AB57" s="220">
        <f t="shared" ca="1" si="96"/>
        <v>6.688551871117943E-7</v>
      </c>
      <c r="AC57" s="220">
        <f t="shared" ca="1" si="96"/>
        <v>0.39999643720291206</v>
      </c>
      <c r="AD57" s="220">
        <f t="shared" ca="1" si="96"/>
        <v>0.59999638948742484</v>
      </c>
      <c r="AE57" s="220">
        <f t="shared" ca="1" si="96"/>
        <v>0.40000121411032702</v>
      </c>
      <c r="AF57" s="220">
        <f t="shared" ca="1" si="96"/>
        <v>0.39999937964497684</v>
      </c>
      <c r="AG57" s="220">
        <f t="shared" ca="1" si="96"/>
        <v>0.59999621143786674</v>
      </c>
      <c r="AH57" s="220">
        <f t="shared" ca="1" si="96"/>
        <v>4.8093567372642905E-6</v>
      </c>
      <c r="AI57" s="220">
        <f t="shared" ca="1" si="96"/>
        <v>-4.7253519992060956E-6</v>
      </c>
      <c r="AJ57" s="220">
        <f t="shared" ca="1" si="96"/>
        <v>2.4247648480429471E-6</v>
      </c>
      <c r="AK57" s="220">
        <f t="shared" ca="1" si="96"/>
        <v>0.20000241353815446</v>
      </c>
      <c r="AL57" s="220">
        <f t="shared" ca="1" si="96"/>
        <v>0.19999648982373691</v>
      </c>
      <c r="AM57" s="220">
        <f t="shared" ca="1" si="96"/>
        <v>1.5953730333437867E-6</v>
      </c>
      <c r="AN57" s="220">
        <f t="shared" ca="1" si="12"/>
        <v>0.25000291549873876</v>
      </c>
    </row>
    <row r="58" spans="1:40" x14ac:dyDescent="0.25">
      <c r="A58" s="1">
        <v>2010</v>
      </c>
      <c r="B58" s="104" t="str">
        <f ca="1">OFFSET(CL!$B$1,MATCH($A58,CL!$G$2:$G$99,0),0)</f>
        <v>Italy</v>
      </c>
      <c r="C58" s="105" t="str">
        <f ca="1">OFFSET(CL!$F$1,MATCH($A58,CL!$G$2:$G$99,0),0)</f>
        <v>Germany</v>
      </c>
      <c r="D58" s="104" t="str">
        <f ca="1">OFFSET(EL!$B$1,MATCH($A58,EL!$G$2:$G$99,0),0)</f>
        <v>Spain</v>
      </c>
      <c r="E58" s="105" t="str">
        <f ca="1">OFFSET(EL!$F$1,MATCH($A58,EL!$G$2:$G$99,0),0)</f>
        <v>England</v>
      </c>
      <c r="F58" s="99"/>
      <c r="G58" s="100"/>
      <c r="I58" s="219" t="str">
        <f t="shared" ca="1" si="1"/>
        <v>England</v>
      </c>
      <c r="J58" s="220">
        <f t="shared" ref="J58:R58" ca="1" si="97">COUNTIF($B54:$G58,J$3)/COUNTA($B54:$G58)+(RAND()-0.5)/100000</f>
        <v>0.29999944966577685</v>
      </c>
      <c r="K58" s="220">
        <f t="shared" ca="1" si="97"/>
        <v>0.35000320936075402</v>
      </c>
      <c r="L58" s="220">
        <f t="shared" ca="1" si="97"/>
        <v>9.9995117743563344E-2</v>
      </c>
      <c r="M58" s="220">
        <f t="shared" ca="1" si="97"/>
        <v>9.9997315967592371E-2</v>
      </c>
      <c r="N58" s="220">
        <f t="shared" ca="1" si="97"/>
        <v>-2.4963108055792649E-6</v>
      </c>
      <c r="O58" s="220">
        <f t="shared" ca="1" si="97"/>
        <v>-4.2328667364581349E-6</v>
      </c>
      <c r="P58" s="220">
        <f t="shared" ca="1" si="97"/>
        <v>4.0370575829438382E-6</v>
      </c>
      <c r="Q58" s="220">
        <f t="shared" ca="1" si="97"/>
        <v>4.9996835859671122E-2</v>
      </c>
      <c r="R58" s="220">
        <f t="shared" ca="1" si="97"/>
        <v>2.3448879265920695E-6</v>
      </c>
      <c r="S58" s="220">
        <f t="shared" ca="1" si="3"/>
        <v>0.1000084186346748</v>
      </c>
      <c r="U58" s="166" t="s">
        <v>398</v>
      </c>
      <c r="V58" s="157" t="s">
        <v>283</v>
      </c>
      <c r="W58" s="158" t="s">
        <v>286</v>
      </c>
      <c r="X58" s="158" t="s">
        <v>282</v>
      </c>
      <c r="Y58" s="241" t="s">
        <v>404</v>
      </c>
      <c r="AA58" s="220">
        <f t="shared" ref="AA58:AM58" ca="1" si="98">COUNTIF($V49:$Y58,AA$3)/5+(RAND()-0.5)/100000</f>
        <v>0.40000363628446212</v>
      </c>
      <c r="AB58" s="220">
        <f t="shared" ca="1" si="98"/>
        <v>-3.1926789351874749E-6</v>
      </c>
      <c r="AC58" s="220">
        <f t="shared" ca="1" si="98"/>
        <v>0.1999972813684259</v>
      </c>
      <c r="AD58" s="220">
        <f t="shared" ca="1" si="98"/>
        <v>0.80000321148551146</v>
      </c>
      <c r="AE58" s="220">
        <f t="shared" ca="1" si="98"/>
        <v>0.19999628819655474</v>
      </c>
      <c r="AF58" s="220">
        <f t="shared" ca="1" si="98"/>
        <v>0.39999821377738815</v>
      </c>
      <c r="AG58" s="220">
        <f t="shared" ca="1" si="98"/>
        <v>0.40000288110054777</v>
      </c>
      <c r="AH58" s="220">
        <f t="shared" ca="1" si="98"/>
        <v>-2.8821194305510088E-6</v>
      </c>
      <c r="AI58" s="220">
        <f t="shared" ca="1" si="98"/>
        <v>-2.5310341207967625E-6</v>
      </c>
      <c r="AJ58" s="220">
        <f t="shared" ca="1" si="98"/>
        <v>2.9220180544075768E-6</v>
      </c>
      <c r="AK58" s="220">
        <f t="shared" ca="1" si="98"/>
        <v>0.20000318150173485</v>
      </c>
      <c r="AL58" s="220">
        <f t="shared" ca="1" si="98"/>
        <v>0.20000434392872088</v>
      </c>
      <c r="AM58" s="220">
        <f t="shared" ca="1" si="98"/>
        <v>-1.4778154347541261E-6</v>
      </c>
      <c r="AN58" s="220">
        <f t="shared" ca="1" si="12"/>
        <v>0.29999953099663035</v>
      </c>
    </row>
    <row r="59" spans="1:40" x14ac:dyDescent="0.25">
      <c r="A59" s="1">
        <v>2011</v>
      </c>
      <c r="B59" s="104" t="str">
        <f ca="1">OFFSET(CL!$B$1,MATCH($A59,CL!$G$2:$G$99,0),0)</f>
        <v>Spain</v>
      </c>
      <c r="C59" s="105" t="str">
        <f ca="1">OFFSET(CL!$F$1,MATCH($A59,CL!$G$2:$G$99,0),0)</f>
        <v>England</v>
      </c>
      <c r="D59" s="104" t="str">
        <f ca="1">OFFSET(EL!$B$1,MATCH($A59,EL!$G$2:$G$99,0),0)</f>
        <v>Portugal</v>
      </c>
      <c r="E59" s="105" t="str">
        <f ca="1">OFFSET(EL!$F$1,MATCH($A59,EL!$G$2:$G$99,0),0)</f>
        <v>Portugal</v>
      </c>
      <c r="F59" s="99"/>
      <c r="G59" s="100"/>
      <c r="I59" s="219" t="str">
        <f t="shared" ca="1" si="1"/>
        <v>England</v>
      </c>
      <c r="J59" s="220">
        <f t="shared" ref="J59:R59" ca="1" si="99">COUNTIF($B55:$G59,J$3)/COUNTA($B55:$G59)+(RAND()-0.5)/100000</f>
        <v>0.25000276754461265</v>
      </c>
      <c r="K59" s="220">
        <f t="shared" ca="1" si="99"/>
        <v>0.29999828463589889</v>
      </c>
      <c r="L59" s="220">
        <f t="shared" ca="1" si="99"/>
        <v>9.9997348064942232E-2</v>
      </c>
      <c r="M59" s="220">
        <f t="shared" ca="1" si="99"/>
        <v>9.9998900217811104E-2</v>
      </c>
      <c r="N59" s="220">
        <f t="shared" ca="1" si="99"/>
        <v>-3.0755368456808008E-6</v>
      </c>
      <c r="O59" s="220">
        <f t="shared" ca="1" si="99"/>
        <v>9.9998497135994388E-2</v>
      </c>
      <c r="P59" s="220">
        <f t="shared" ca="1" si="99"/>
        <v>3.2302342213303724E-6</v>
      </c>
      <c r="Q59" s="220">
        <f t="shared" ca="1" si="99"/>
        <v>5.0001060623771798E-2</v>
      </c>
      <c r="R59" s="220">
        <f t="shared" ca="1" si="99"/>
        <v>-2.8930570599458017E-6</v>
      </c>
      <c r="S59" s="220">
        <f t="shared" ca="1" si="3"/>
        <v>0.10000588013665324</v>
      </c>
      <c r="U59" s="190"/>
      <c r="V59" s="247"/>
      <c r="W59" s="242"/>
      <c r="X59" s="242"/>
      <c r="Y59" s="243"/>
      <c r="AA59" s="220">
        <f t="shared" ref="AA59:AM59" ca="1" si="100">COUNTIF($V50:$Y59,AA$3)/5+(RAND()-0.5)/100000</f>
        <v>0.39999529617362761</v>
      </c>
      <c r="AB59" s="220">
        <f t="shared" ca="1" si="100"/>
        <v>-2.797388128565418E-6</v>
      </c>
      <c r="AC59" s="220">
        <f t="shared" ca="1" si="100"/>
        <v>0.20000293192854041</v>
      </c>
      <c r="AD59" s="220">
        <f t="shared" ca="1" si="100"/>
        <v>0.79999955255171618</v>
      </c>
      <c r="AE59" s="220">
        <f t="shared" ca="1" si="100"/>
        <v>0.19999662344621372</v>
      </c>
      <c r="AF59" s="220">
        <f t="shared" ca="1" si="100"/>
        <v>0.3999978336705724</v>
      </c>
      <c r="AG59" s="220">
        <f t="shared" ca="1" si="100"/>
        <v>0.4000034022955965</v>
      </c>
      <c r="AH59" s="220">
        <f t="shared" ca="1" si="100"/>
        <v>-2.7876118094990919E-6</v>
      </c>
      <c r="AI59" s="220">
        <f t="shared" ca="1" si="100"/>
        <v>4.8002445414394626E-6</v>
      </c>
      <c r="AJ59" s="220">
        <f t="shared" ca="1" si="100"/>
        <v>-1.6828687035432099E-6</v>
      </c>
      <c r="AK59" s="220">
        <f t="shared" ca="1" si="100"/>
        <v>0.19999650056731347</v>
      </c>
      <c r="AL59" s="220">
        <f t="shared" ca="1" si="100"/>
        <v>0.20000161939485192</v>
      </c>
      <c r="AM59" s="220">
        <f t="shared" ca="1" si="100"/>
        <v>-3.3236330100917666E-6</v>
      </c>
      <c r="AN59" s="220">
        <f t="shared" ca="1" si="12"/>
        <v>0.3000030078071696</v>
      </c>
    </row>
    <row r="60" spans="1:40" x14ac:dyDescent="0.25">
      <c r="A60" s="1">
        <v>2012</v>
      </c>
      <c r="B60" s="104" t="str">
        <f ca="1">OFFSET(CL!$B$1,MATCH($A60,CL!$G$2:$G$99,0),0)</f>
        <v>England</v>
      </c>
      <c r="C60" s="105" t="str">
        <f ca="1">OFFSET(CL!$F$1,MATCH($A60,CL!$G$2:$G$99,0),0)</f>
        <v>Germany</v>
      </c>
      <c r="D60" s="104" t="str">
        <f ca="1">OFFSET(EL!$B$1,MATCH($A60,EL!$G$2:$G$99,0),0)</f>
        <v>Spain</v>
      </c>
      <c r="E60" s="105" t="str">
        <f ca="1">OFFSET(EL!$F$1,MATCH($A60,EL!$G$2:$G$99,0),0)</f>
        <v>Spain</v>
      </c>
      <c r="F60" s="99"/>
      <c r="G60" s="100"/>
      <c r="I60" s="219" t="str">
        <f t="shared" ca="1" si="1"/>
        <v>England</v>
      </c>
      <c r="J60" s="220">
        <f t="shared" ref="J60:R60" ca="1" si="101">COUNTIF($B56:$G60,J$3)/COUNTA($B56:$G60)+(RAND()-0.5)/100000</f>
        <v>0.25000041108446514</v>
      </c>
      <c r="K60" s="220">
        <f t="shared" ca="1" si="101"/>
        <v>0.30000039559331709</v>
      </c>
      <c r="L60" s="220">
        <f t="shared" ca="1" si="101"/>
        <v>5.0003172617313692E-2</v>
      </c>
      <c r="M60" s="220">
        <f t="shared" ca="1" si="101"/>
        <v>0.14999616639156185</v>
      </c>
      <c r="N60" s="220">
        <f t="shared" ca="1" si="101"/>
        <v>4.0880533500167368E-6</v>
      </c>
      <c r="O60" s="220">
        <f t="shared" ca="1" si="101"/>
        <v>0.10000108470411651</v>
      </c>
      <c r="P60" s="220">
        <f t="shared" ca="1" si="101"/>
        <v>-3.4865487384783301E-6</v>
      </c>
      <c r="Q60" s="220">
        <f t="shared" ca="1" si="101"/>
        <v>5.0004018018759491E-2</v>
      </c>
      <c r="R60" s="220">
        <f t="shared" ca="1" si="101"/>
        <v>9.4086016883432099E-7</v>
      </c>
      <c r="S60" s="220">
        <f t="shared" ca="1" si="3"/>
        <v>9.9993209225685775E-2</v>
      </c>
      <c r="U60" s="171" t="s">
        <v>399</v>
      </c>
      <c r="V60" s="160" t="s">
        <v>283</v>
      </c>
      <c r="W60" s="161" t="s">
        <v>284</v>
      </c>
      <c r="X60" s="161" t="s">
        <v>282</v>
      </c>
      <c r="Y60" s="163" t="s">
        <v>290</v>
      </c>
      <c r="AA60" s="220">
        <f t="shared" ref="AA60:AM60" ca="1" si="102">COUNTIF($V51:$Y60,AA$3)/5+(RAND()-0.5)/100000</f>
        <v>0.59999921977953752</v>
      </c>
      <c r="AB60" s="220">
        <f t="shared" ca="1" si="102"/>
        <v>-3.1471664352506447E-6</v>
      </c>
      <c r="AC60" s="220">
        <f t="shared" ca="1" si="102"/>
        <v>0.39999940254025806</v>
      </c>
      <c r="AD60" s="220">
        <f t="shared" ca="1" si="102"/>
        <v>0.80000067049545942</v>
      </c>
      <c r="AE60" s="220">
        <f t="shared" ca="1" si="102"/>
        <v>0.20000362273842784</v>
      </c>
      <c r="AF60" s="220">
        <f t="shared" ca="1" si="102"/>
        <v>0.39999768323637008</v>
      </c>
      <c r="AG60" s="220">
        <f t="shared" ca="1" si="102"/>
        <v>0.60000199423927392</v>
      </c>
      <c r="AH60" s="220">
        <f t="shared" ca="1" si="102"/>
        <v>3.2727451817718557E-6</v>
      </c>
      <c r="AI60" s="220">
        <f t="shared" ca="1" si="102"/>
        <v>-2.1017596578781826E-6</v>
      </c>
      <c r="AJ60" s="220">
        <f t="shared" ca="1" si="102"/>
        <v>4.9833563539495544E-6</v>
      </c>
      <c r="AK60" s="220">
        <f t="shared" ca="1" si="102"/>
        <v>0.20000270480652155</v>
      </c>
      <c r="AL60" s="220">
        <f t="shared" ca="1" si="102"/>
        <v>0.2000028333508653</v>
      </c>
      <c r="AM60" s="220">
        <f t="shared" ca="1" si="102"/>
        <v>-1.5232971882638723E-7</v>
      </c>
      <c r="AN60" s="220">
        <f t="shared" ca="1" si="12"/>
        <v>0.14999725349189064</v>
      </c>
    </row>
    <row r="61" spans="1:40" x14ac:dyDescent="0.25">
      <c r="A61" s="1">
        <v>2013</v>
      </c>
      <c r="B61" s="104" t="str">
        <f ca="1">OFFSET(CL!$B$1,MATCH($A61,CL!$G$2:$G$99,0),0)</f>
        <v>Germany</v>
      </c>
      <c r="C61" s="105" t="str">
        <f ca="1">OFFSET(CL!$F$1,MATCH($A61,CL!$G$2:$G$99,0),0)</f>
        <v>Germany</v>
      </c>
      <c r="D61" s="104" t="str">
        <f ca="1">OFFSET(EL!$B$1,MATCH($A61,EL!$G$2:$G$99,0),0)</f>
        <v>England</v>
      </c>
      <c r="E61" s="105" t="str">
        <f ca="1">OFFSET(EL!$F$1,MATCH($A61,EL!$G$2:$G$99,0),0)</f>
        <v>Portugal</v>
      </c>
      <c r="F61" s="99"/>
      <c r="G61" s="100"/>
      <c r="I61" s="219" t="str">
        <f t="shared" ca="1" si="1"/>
        <v>England</v>
      </c>
      <c r="J61" s="220">
        <f t="shared" ref="J61:R61" ca="1" si="103">COUNTIF($B57:$G61,J$3)/COUNTA($B57:$G61)+(RAND()-0.5)/100000</f>
        <v>0.24999991200149513</v>
      </c>
      <c r="K61" s="220">
        <f t="shared" ca="1" si="103"/>
        <v>0.25000331739384046</v>
      </c>
      <c r="L61" s="220">
        <f t="shared" ca="1" si="103"/>
        <v>4.999830472613688E-2</v>
      </c>
      <c r="M61" s="220">
        <f t="shared" ca="1" si="103"/>
        <v>0.24999788637584291</v>
      </c>
      <c r="N61" s="220">
        <f t="shared" ca="1" si="103"/>
        <v>-3.2948437819434574E-7</v>
      </c>
      <c r="O61" s="220">
        <f t="shared" ca="1" si="103"/>
        <v>0.14999710339136377</v>
      </c>
      <c r="P61" s="220">
        <f t="shared" ca="1" si="103"/>
        <v>3.6325886733446388E-7</v>
      </c>
      <c r="Q61" s="220">
        <f t="shared" ca="1" si="103"/>
        <v>-4.2283011279804993E-6</v>
      </c>
      <c r="R61" s="220">
        <f t="shared" ca="1" si="103"/>
        <v>4.4413595362329139E-6</v>
      </c>
      <c r="S61" s="220">
        <f t="shared" ca="1" si="3"/>
        <v>5.00032292784236E-2</v>
      </c>
      <c r="U61" s="238"/>
      <c r="V61" s="101"/>
      <c r="W61" s="123"/>
      <c r="X61" s="123"/>
      <c r="Y61" s="100"/>
      <c r="AA61" s="220">
        <f t="shared" ref="AA61:AM61" ca="1" si="104">COUNTIF($V52:$Y61,AA$3)/5+(RAND()-0.5)/100000</f>
        <v>0.59999571523106554</v>
      </c>
      <c r="AB61" s="220">
        <f t="shared" ca="1" si="104"/>
        <v>1.857120605588155E-6</v>
      </c>
      <c r="AC61" s="220">
        <f t="shared" ca="1" si="104"/>
        <v>0.40000400371850481</v>
      </c>
      <c r="AD61" s="220">
        <f t="shared" ca="1" si="104"/>
        <v>0.80000276990951691</v>
      </c>
      <c r="AE61" s="220">
        <f t="shared" ca="1" si="104"/>
        <v>0.19999718898482644</v>
      </c>
      <c r="AF61" s="220">
        <f t="shared" ca="1" si="104"/>
        <v>0.3999955866333999</v>
      </c>
      <c r="AG61" s="220">
        <f t="shared" ca="1" si="104"/>
        <v>0.60000245715389366</v>
      </c>
      <c r="AH61" s="220">
        <f t="shared" ca="1" si="104"/>
        <v>1.2752076989979332E-6</v>
      </c>
      <c r="AI61" s="220">
        <f t="shared" ca="1" si="104"/>
        <v>-2.027553595896109E-6</v>
      </c>
      <c r="AJ61" s="220">
        <f t="shared" ca="1" si="104"/>
        <v>8.2375399653501274E-7</v>
      </c>
      <c r="AK61" s="220">
        <f t="shared" ca="1" si="104"/>
        <v>0.20000289925578515</v>
      </c>
      <c r="AL61" s="220">
        <f t="shared" ca="1" si="104"/>
        <v>0.20000018244375634</v>
      </c>
      <c r="AM61" s="220">
        <f t="shared" ca="1" si="104"/>
        <v>-4.5160019954584187E-6</v>
      </c>
      <c r="AN61" s="220">
        <f t="shared" ca="1" si="12"/>
        <v>0.15000044603563545</v>
      </c>
    </row>
    <row r="62" spans="1:40" x14ac:dyDescent="0.25">
      <c r="A62" s="1">
        <v>2014</v>
      </c>
      <c r="B62" s="104" t="str">
        <f ca="1">OFFSET(CL!$B$1,MATCH($A62,CL!$G$2:$G$99,0),0)</f>
        <v>Spain</v>
      </c>
      <c r="C62" s="105" t="str">
        <f ca="1">OFFSET(CL!$F$1,MATCH($A62,CL!$G$2:$G$99,0),0)</f>
        <v>Spain</v>
      </c>
      <c r="D62" s="104" t="str">
        <f ca="1">OFFSET(EL!$B$1,MATCH($A62,EL!$G$2:$G$99,0),0)</f>
        <v>Spain</v>
      </c>
      <c r="E62" s="105" t="str">
        <f ca="1">OFFSET(EL!$F$1,MATCH($A62,EL!$G$2:$G$99,0),0)</f>
        <v>Portugal</v>
      </c>
      <c r="F62" s="99"/>
      <c r="G62" s="100"/>
      <c r="I62" s="219" t="str">
        <f t="shared" ca="1" si="1"/>
        <v>Spain</v>
      </c>
      <c r="J62" s="220">
        <f t="shared" ref="J62:R62" ca="1" si="105">COUNTIF($B58:$G62,J$3)/COUNTA($B58:$G62)+(RAND()-0.5)/100000</f>
        <v>0.34999772161393983</v>
      </c>
      <c r="K62" s="220">
        <f t="shared" ca="1" si="105"/>
        <v>0.20000494269190416</v>
      </c>
      <c r="L62" s="220">
        <f t="shared" ca="1" si="105"/>
        <v>5.0003343873431562E-2</v>
      </c>
      <c r="M62" s="220">
        <f t="shared" ca="1" si="105"/>
        <v>0.19999667930681075</v>
      </c>
      <c r="N62" s="220">
        <f t="shared" ca="1" si="105"/>
        <v>-3.9447749861401378E-6</v>
      </c>
      <c r="O62" s="220">
        <f t="shared" ca="1" si="105"/>
        <v>0.20000376242169662</v>
      </c>
      <c r="P62" s="220">
        <f t="shared" ca="1" si="105"/>
        <v>-2.4202625318781611E-6</v>
      </c>
      <c r="Q62" s="220">
        <f t="shared" ca="1" si="105"/>
        <v>4.8613293366529744E-6</v>
      </c>
      <c r="R62" s="220">
        <f t="shared" ca="1" si="105"/>
        <v>3.2547427555218254E-6</v>
      </c>
      <c r="S62" s="220">
        <f t="shared" ca="1" si="3"/>
        <v>-8.2009423569839868E-6</v>
      </c>
      <c r="U62" s="166" t="s">
        <v>398</v>
      </c>
      <c r="V62" s="157" t="s">
        <v>282</v>
      </c>
      <c r="W62" s="158" t="s">
        <v>405</v>
      </c>
      <c r="X62" s="158" t="s">
        <v>286</v>
      </c>
      <c r="Y62" s="241" t="s">
        <v>400</v>
      </c>
      <c r="AA62" s="220">
        <f t="shared" ref="AA62:AM62" ca="1" si="106">COUNTIF($V53:$Y62,AA$3)/5+(RAND()-0.5)/100000</f>
        <v>0.60000023182917439</v>
      </c>
      <c r="AB62" s="220">
        <f t="shared" ca="1" si="106"/>
        <v>-3.6816390042763513E-6</v>
      </c>
      <c r="AC62" s="220">
        <f t="shared" ca="1" si="106"/>
        <v>0.40000074741753072</v>
      </c>
      <c r="AD62" s="220">
        <f t="shared" ca="1" si="106"/>
        <v>0.99999622550357914</v>
      </c>
      <c r="AE62" s="220">
        <f t="shared" ca="1" si="106"/>
        <v>0.19999890619659391</v>
      </c>
      <c r="AF62" s="220">
        <f t="shared" ca="1" si="106"/>
        <v>0.40000320208837459</v>
      </c>
      <c r="AG62" s="220">
        <f t="shared" ca="1" si="106"/>
        <v>0.40000318739095875</v>
      </c>
      <c r="AH62" s="220">
        <f t="shared" ca="1" si="106"/>
        <v>-2.2370452971512855E-7</v>
      </c>
      <c r="AI62" s="220">
        <f t="shared" ca="1" si="106"/>
        <v>4.6296230811777616E-6</v>
      </c>
      <c r="AJ62" s="220">
        <f t="shared" ca="1" si="106"/>
        <v>-4.1644209040510438E-6</v>
      </c>
      <c r="AK62" s="220">
        <f t="shared" ca="1" si="106"/>
        <v>0.20000324943597353</v>
      </c>
      <c r="AL62" s="220">
        <f t="shared" ca="1" si="106"/>
        <v>-2.224361893914857E-6</v>
      </c>
      <c r="AM62" s="220">
        <f t="shared" ca="1" si="106"/>
        <v>-4.5979296637662135E-6</v>
      </c>
      <c r="AN62" s="220">
        <f t="shared" ca="1" si="12"/>
        <v>0.20000112814268223</v>
      </c>
    </row>
    <row r="63" spans="1:40" x14ac:dyDescent="0.25">
      <c r="A63" s="1">
        <v>2015</v>
      </c>
      <c r="B63" s="104" t="str">
        <f ca="1">OFFSET(CL!$B$1,MATCH($A63,CL!$G$2:$G$99,0),0)</f>
        <v>Spain</v>
      </c>
      <c r="C63" s="105" t="str">
        <f ca="1">OFFSET(CL!$F$1,MATCH($A63,CL!$G$2:$G$99,0),0)</f>
        <v>Italy</v>
      </c>
      <c r="D63" s="104" t="str">
        <f ca="1">OFFSET(EL!$B$1,MATCH($A63,EL!$G$2:$G$99,0),0)</f>
        <v>Spain</v>
      </c>
      <c r="E63" s="105" t="str">
        <f ca="1">OFFSET(EL!$F$1,MATCH($A63,EL!$G$2:$G$99,0),0)</f>
        <v>Ukraine</v>
      </c>
      <c r="F63" s="99"/>
      <c r="G63" s="100"/>
      <c r="I63" s="219" t="str">
        <f t="shared" ca="1" si="1"/>
        <v>Spain</v>
      </c>
      <c r="J63" s="220">
        <f t="shared" ref="J63:R63" ca="1" si="107">COUNTIF($B59:$G63,J$3)/COUNTA($B59:$G63)+(RAND()-0.5)/100000</f>
        <v>0.39999689818995326</v>
      </c>
      <c r="K63" s="220">
        <f t="shared" ca="1" si="107"/>
        <v>0.14999681796566022</v>
      </c>
      <c r="L63" s="220">
        <f t="shared" ca="1" si="107"/>
        <v>5.0004478313653629E-2</v>
      </c>
      <c r="M63" s="220">
        <f t="shared" ca="1" si="107"/>
        <v>0.14999700955831557</v>
      </c>
      <c r="N63" s="220">
        <f t="shared" ca="1" si="107"/>
        <v>-1.7490712826963861E-6</v>
      </c>
      <c r="O63" s="220">
        <f t="shared" ca="1" si="107"/>
        <v>0.19999654770474184</v>
      </c>
      <c r="P63" s="220">
        <f t="shared" ca="1" si="107"/>
        <v>9.9843918890523693E-7</v>
      </c>
      <c r="Q63" s="220">
        <f t="shared" ca="1" si="107"/>
        <v>-3.1014585715349098E-6</v>
      </c>
      <c r="R63" s="220">
        <f t="shared" ca="1" si="107"/>
        <v>-3.4520332767532157E-6</v>
      </c>
      <c r="S63" s="220">
        <f t="shared" ca="1" si="3"/>
        <v>5.0015552391617701E-2</v>
      </c>
      <c r="U63" s="190"/>
      <c r="V63" s="247"/>
      <c r="W63" s="242"/>
      <c r="X63" s="242"/>
      <c r="Y63" s="243"/>
      <c r="AA63" s="220">
        <f t="shared" ref="AA63:AM63" ca="1" si="108">COUNTIF($V54:$Y63,AA$3)/5+(RAND()-0.5)/100000</f>
        <v>0.60000171129003355</v>
      </c>
      <c r="AB63" s="220">
        <f t="shared" ca="1" si="108"/>
        <v>3.6511794844248781E-6</v>
      </c>
      <c r="AC63" s="220">
        <f t="shared" ca="1" si="108"/>
        <v>0.4000032154543281</v>
      </c>
      <c r="AD63" s="220">
        <f t="shared" ca="1" si="108"/>
        <v>0.99999999265237227</v>
      </c>
      <c r="AE63" s="220">
        <f t="shared" ca="1" si="108"/>
        <v>0.20000043153169952</v>
      </c>
      <c r="AF63" s="220">
        <f t="shared" ca="1" si="108"/>
        <v>0.4000014089416471</v>
      </c>
      <c r="AG63" s="220">
        <f t="shared" ca="1" si="108"/>
        <v>0.40000455232478371</v>
      </c>
      <c r="AH63" s="220">
        <f t="shared" ca="1" si="108"/>
        <v>-2.9776240122871488E-6</v>
      </c>
      <c r="AI63" s="220">
        <f t="shared" ca="1" si="108"/>
        <v>-1.1150807341590441E-6</v>
      </c>
      <c r="AJ63" s="220">
        <f t="shared" ca="1" si="108"/>
        <v>-2.4102187617991121E-6</v>
      </c>
      <c r="AK63" s="220">
        <f t="shared" ca="1" si="108"/>
        <v>0.19999713629300739</v>
      </c>
      <c r="AL63" s="220">
        <f t="shared" ca="1" si="108"/>
        <v>-3.9675427538226817E-6</v>
      </c>
      <c r="AM63" s="220">
        <f t="shared" ca="1" si="108"/>
        <v>1.0457255209004867E-6</v>
      </c>
      <c r="AN63" s="220">
        <f t="shared" ca="1" si="12"/>
        <v>0.19999933126834624</v>
      </c>
    </row>
    <row r="64" spans="1:40" x14ac:dyDescent="0.25">
      <c r="A64" s="1">
        <v>2016</v>
      </c>
      <c r="B64" s="104" t="str">
        <f ca="1">OFFSET(CL!$B$1,MATCH($A64,CL!$G$2:$G$99,0),0)</f>
        <v>Spain</v>
      </c>
      <c r="C64" s="105" t="str">
        <f ca="1">OFFSET(CL!$F$1,MATCH($A64,CL!$G$2:$G$99,0),0)</f>
        <v>Spain</v>
      </c>
      <c r="D64" s="104" t="str">
        <f ca="1">OFFSET(EL!$B$1,MATCH($A64,EL!$G$2:$G$99,0),0)</f>
        <v>Spain</v>
      </c>
      <c r="E64" s="105" t="str">
        <f ca="1">OFFSET(EL!$F$1,MATCH($A64,EL!$G$2:$G$99,0),0)</f>
        <v>England</v>
      </c>
      <c r="F64" s="99"/>
      <c r="G64" s="100"/>
      <c r="I64" s="219" t="str">
        <f t="shared" ca="1" si="1"/>
        <v>Spain</v>
      </c>
      <c r="J64" s="220">
        <f t="shared" ref="J64:R64" ca="1" si="109">COUNTIF($B60:$G64,J$3)/COUNTA($B60:$G64)+(RAND()-0.5)/100000</f>
        <v>0.50000257949891447</v>
      </c>
      <c r="K64" s="220">
        <f t="shared" ca="1" si="109"/>
        <v>0.14999850988406815</v>
      </c>
      <c r="L64" s="220">
        <f t="shared" ca="1" si="109"/>
        <v>5.000072067078111E-2</v>
      </c>
      <c r="M64" s="220">
        <f t="shared" ca="1" si="109"/>
        <v>0.14999724099733008</v>
      </c>
      <c r="N64" s="220">
        <f t="shared" ca="1" si="109"/>
        <v>-1.0346409896070596E-6</v>
      </c>
      <c r="O64" s="220">
        <f t="shared" ca="1" si="109"/>
        <v>0.10000267656621835</v>
      </c>
      <c r="P64" s="220">
        <f t="shared" ca="1" si="109"/>
        <v>3.3511617701251028E-6</v>
      </c>
      <c r="Q64" s="220">
        <f t="shared" ca="1" si="109"/>
        <v>-1.5639760787486213E-6</v>
      </c>
      <c r="R64" s="220">
        <f t="shared" ca="1" si="109"/>
        <v>-4.3423904213609753E-8</v>
      </c>
      <c r="S64" s="220">
        <f t="shared" ca="1" si="3"/>
        <v>4.9997563261890532E-2</v>
      </c>
      <c r="U64" s="171" t="s">
        <v>399</v>
      </c>
      <c r="V64" s="160" t="s">
        <v>290</v>
      </c>
      <c r="W64" s="161" t="s">
        <v>293</v>
      </c>
      <c r="X64" s="161" t="s">
        <v>282</v>
      </c>
      <c r="Y64" s="163" t="s">
        <v>408</v>
      </c>
      <c r="AA64" s="220">
        <f t="shared" ref="AA64:AM64" ca="1" si="110">COUNTIF($V55:$Y64,AA$3)/5+(RAND()-0.5)/100000</f>
        <v>0.59999717548453657</v>
      </c>
      <c r="AB64" s="220">
        <f t="shared" ca="1" si="110"/>
        <v>2.4077025605592626E-6</v>
      </c>
      <c r="AC64" s="220">
        <f t="shared" ca="1" si="110"/>
        <v>0.19999908177139641</v>
      </c>
      <c r="AD64" s="220">
        <f t="shared" ca="1" si="110"/>
        <v>1.0000047625072757</v>
      </c>
      <c r="AE64" s="220">
        <f t="shared" ca="1" si="110"/>
        <v>0.20000110960727063</v>
      </c>
      <c r="AF64" s="220">
        <f t="shared" ca="1" si="110"/>
        <v>0.40000194510268977</v>
      </c>
      <c r="AG64" s="220">
        <f t="shared" ca="1" si="110"/>
        <v>0.39999513434415884</v>
      </c>
      <c r="AH64" s="220">
        <f t="shared" ca="1" si="110"/>
        <v>-1.1310853212477401E-6</v>
      </c>
      <c r="AI64" s="220">
        <f t="shared" ca="1" si="110"/>
        <v>-3.1714745499833196E-6</v>
      </c>
      <c r="AJ64" s="220">
        <f t="shared" ca="1" si="110"/>
        <v>3.4266507976632443E-9</v>
      </c>
      <c r="AK64" s="220">
        <f t="shared" ca="1" si="110"/>
        <v>0.19999620927896009</v>
      </c>
      <c r="AL64" s="220">
        <f t="shared" ca="1" si="110"/>
        <v>8.889490758100804E-7</v>
      </c>
      <c r="AM64" s="220">
        <f t="shared" ca="1" si="110"/>
        <v>3.4830673448915249E-6</v>
      </c>
      <c r="AN64" s="220">
        <f t="shared" ca="1" si="12"/>
        <v>0.2500005253294878</v>
      </c>
    </row>
    <row r="65" spans="1:40" x14ac:dyDescent="0.25">
      <c r="A65" s="1">
        <v>2017</v>
      </c>
      <c r="B65" s="104" t="str">
        <f ca="1">OFFSET(CL!$B$1,MATCH($A65,CL!$G$2:$G$99,0),0)</f>
        <v>Spain</v>
      </c>
      <c r="C65" s="105" t="str">
        <f ca="1">OFFSET(CL!$F$1,MATCH($A65,CL!$G$2:$G$99,0),0)</f>
        <v>Italy</v>
      </c>
      <c r="D65" s="104" t="str">
        <f ca="1">OFFSET(EL!$B$1,MATCH($A65,EL!$G$2:$G$99,0),0)</f>
        <v>England</v>
      </c>
      <c r="E65" s="105" t="str">
        <f ca="1">OFFSET(EL!$F$1,MATCH($A65,EL!$G$2:$G$99,0),0)</f>
        <v>Netherlands</v>
      </c>
      <c r="F65" s="99"/>
      <c r="G65" s="100"/>
      <c r="I65" s="219" t="str">
        <f t="shared" ca="1" si="1"/>
        <v>Spain</v>
      </c>
      <c r="J65" s="220">
        <f t="shared" ref="J65:R65" ca="1" si="111">COUNTIF($B61:$G65,J$3)/COUNTA($B61:$G65)+(RAND()-0.5)/100000</f>
        <v>0.44999814604826405</v>
      </c>
      <c r="K65" s="220">
        <f t="shared" ca="1" si="111"/>
        <v>0.15000214261771455</v>
      </c>
      <c r="L65" s="220">
        <f t="shared" ca="1" si="111"/>
        <v>9.9998251982546874E-2</v>
      </c>
      <c r="M65" s="220">
        <f t="shared" ca="1" si="111"/>
        <v>0.10000008156708604</v>
      </c>
      <c r="N65" s="220">
        <f t="shared" ca="1" si="111"/>
        <v>5.0003587530428197E-2</v>
      </c>
      <c r="O65" s="220">
        <f t="shared" ca="1" si="111"/>
        <v>9.999957359782255E-2</v>
      </c>
      <c r="P65" s="220">
        <f t="shared" ca="1" si="111"/>
        <v>7.0472482424642544E-7</v>
      </c>
      <c r="Q65" s="220">
        <f t="shared" ca="1" si="111"/>
        <v>1.0276500693565737E-6</v>
      </c>
      <c r="R65" s="220">
        <f t="shared" ca="1" si="111"/>
        <v>-1.8207921686679829E-6</v>
      </c>
      <c r="S65" s="220">
        <f t="shared" ca="1" si="3"/>
        <v>4.9998305073412852E-2</v>
      </c>
      <c r="U65" s="238"/>
      <c r="V65" s="101"/>
      <c r="W65" s="123"/>
      <c r="X65" s="123"/>
      <c r="Y65" s="100"/>
      <c r="AA65" s="220">
        <f t="shared" ref="AA65:AM65" ca="1" si="112">COUNTIF($V56:$Y65,AA$3)/5+(RAND()-0.5)/100000</f>
        <v>0.59999617369490965</v>
      </c>
      <c r="AB65" s="220">
        <f t="shared" ca="1" si="112"/>
        <v>-7.3943114441579859E-7</v>
      </c>
      <c r="AC65" s="220">
        <f t="shared" ca="1" si="112"/>
        <v>0.2000023355005619</v>
      </c>
      <c r="AD65" s="220">
        <f t="shared" ca="1" si="112"/>
        <v>0.99999621046212661</v>
      </c>
      <c r="AE65" s="220">
        <f t="shared" ca="1" si="112"/>
        <v>0.20000113394307448</v>
      </c>
      <c r="AF65" s="220">
        <f t="shared" ca="1" si="112"/>
        <v>0.40000420717201551</v>
      </c>
      <c r="AG65" s="220">
        <f t="shared" ca="1" si="112"/>
        <v>0.39999761851191884</v>
      </c>
      <c r="AH65" s="220">
        <f t="shared" ca="1" si="112"/>
        <v>1.1442630494920748E-6</v>
      </c>
      <c r="AI65" s="220">
        <f t="shared" ca="1" si="112"/>
        <v>3.7323545381321542E-6</v>
      </c>
      <c r="AJ65" s="220">
        <f t="shared" ca="1" si="112"/>
        <v>8.9888691639164681E-7</v>
      </c>
      <c r="AK65" s="220">
        <f t="shared" ca="1" si="112"/>
        <v>0.199995057466895</v>
      </c>
      <c r="AL65" s="220">
        <f t="shared" ca="1" si="112"/>
        <v>-3.9511883882991993E-6</v>
      </c>
      <c r="AM65" s="220">
        <f t="shared" ca="1" si="112"/>
        <v>-4.7829094923925952E-7</v>
      </c>
      <c r="AN65" s="220">
        <f t="shared" ca="1" si="12"/>
        <v>0.2500016641636188</v>
      </c>
    </row>
    <row r="66" spans="1:40" x14ac:dyDescent="0.25">
      <c r="A66" s="1">
        <v>2018</v>
      </c>
      <c r="B66" s="104" t="str">
        <f ca="1">OFFSET(CL!$B$1,MATCH($A66,CL!$G$2:$G$99,0),0)</f>
        <v>Spain</v>
      </c>
      <c r="C66" s="105" t="str">
        <f ca="1">OFFSET(CL!$F$1,MATCH($A66,CL!$G$2:$G$99,0),0)</f>
        <v>England</v>
      </c>
      <c r="D66" s="104" t="str">
        <f ca="1">OFFSET(EL!$B$1,MATCH($A66,EL!$G$2:$G$99,0),0)</f>
        <v>Spain</v>
      </c>
      <c r="E66" s="105" t="str">
        <f ca="1">OFFSET(EL!$F$1,MATCH($A66,EL!$G$2:$G$99,0),0)</f>
        <v>France</v>
      </c>
      <c r="F66" s="99"/>
      <c r="G66" s="100"/>
      <c r="I66" s="219" t="str">
        <f t="shared" ca="1" si="1"/>
        <v>Spain</v>
      </c>
      <c r="J66" s="220">
        <f t="shared" ref="J66:R66" ca="1" si="113">COUNTIF($B62:$G66,J$3)/COUNTA($B62:$G66)+(RAND()-0.5)/100000</f>
        <v>0.54999793121470875</v>
      </c>
      <c r="K66" s="220">
        <f t="shared" ca="1" si="113"/>
        <v>0.15000164687645257</v>
      </c>
      <c r="L66" s="220">
        <f t="shared" ca="1" si="113"/>
        <v>9.9995254842310158E-2</v>
      </c>
      <c r="M66" s="220">
        <f t="shared" ca="1" si="113"/>
        <v>1.6034896498731134E-8</v>
      </c>
      <c r="N66" s="220">
        <f t="shared" ca="1" si="113"/>
        <v>4.9995229103965831E-2</v>
      </c>
      <c r="O66" s="220">
        <f t="shared" ca="1" si="113"/>
        <v>5.0000981552263124E-2</v>
      </c>
      <c r="P66" s="220">
        <f t="shared" ca="1" si="113"/>
        <v>4.9999864566401049E-2</v>
      </c>
      <c r="Q66" s="220">
        <f t="shared" ca="1" si="113"/>
        <v>-3.1811680039958556E-6</v>
      </c>
      <c r="R66" s="220">
        <f t="shared" ca="1" si="113"/>
        <v>2.7118337626949883E-6</v>
      </c>
      <c r="S66" s="220">
        <f t="shared" ca="1" si="3"/>
        <v>5.0009545143243295E-2</v>
      </c>
      <c r="U66" s="166" t="s">
        <v>398</v>
      </c>
      <c r="V66" s="157" t="s">
        <v>293</v>
      </c>
      <c r="W66" s="158" t="s">
        <v>296</v>
      </c>
      <c r="X66" s="158" t="s">
        <v>288</v>
      </c>
      <c r="Y66" s="241" t="s">
        <v>285</v>
      </c>
      <c r="AA66" s="220">
        <f t="shared" ref="AA66:AM66" ca="1" si="114">COUNTIF($V57:$Y66,AA$3)/5+(RAND()-0.5)/100000</f>
        <v>0.40000029478239318</v>
      </c>
      <c r="AB66" s="220">
        <f t="shared" ca="1" si="114"/>
        <v>0.19999637691325825</v>
      </c>
      <c r="AC66" s="220">
        <f t="shared" ca="1" si="114"/>
        <v>0.20000377797381266</v>
      </c>
      <c r="AD66" s="220">
        <f t="shared" ca="1" si="114"/>
        <v>0.8000019722088153</v>
      </c>
      <c r="AE66" s="220">
        <f t="shared" ca="1" si="114"/>
        <v>0.39999551010417206</v>
      </c>
      <c r="AF66" s="220">
        <f t="shared" ca="1" si="114"/>
        <v>0.39999955016447408</v>
      </c>
      <c r="AG66" s="220">
        <f t="shared" ca="1" si="114"/>
        <v>0.39999658062141241</v>
      </c>
      <c r="AH66" s="220">
        <f t="shared" ca="1" si="114"/>
        <v>0.19999838230057837</v>
      </c>
      <c r="AI66" s="220">
        <f t="shared" ca="1" si="114"/>
        <v>1.3838174219963996E-6</v>
      </c>
      <c r="AJ66" s="220">
        <f t="shared" ca="1" si="114"/>
        <v>-8.9427519787565353E-7</v>
      </c>
      <c r="AK66" s="220">
        <f t="shared" ca="1" si="114"/>
        <v>-3.3121746222584368E-6</v>
      </c>
      <c r="AL66" s="220">
        <f t="shared" ca="1" si="114"/>
        <v>-2.0215145478559827E-6</v>
      </c>
      <c r="AM66" s="220">
        <f t="shared" ca="1" si="114"/>
        <v>0.2000044852807876</v>
      </c>
      <c r="AN66" s="220">
        <f t="shared" ca="1" si="12"/>
        <v>0.20000197844931056</v>
      </c>
    </row>
    <row r="67" spans="1:40" x14ac:dyDescent="0.25">
      <c r="A67" s="1">
        <v>2019</v>
      </c>
      <c r="B67" s="104" t="str">
        <f ca="1">OFFSET(CL!$B$1,MATCH($A67,CL!$G$2:$G$99,0),0)</f>
        <v>England</v>
      </c>
      <c r="C67" s="105" t="str">
        <f ca="1">OFFSET(CL!$F$1,MATCH($A67,CL!$G$2:$G$99,0),0)</f>
        <v>England</v>
      </c>
      <c r="D67" s="104" t="str">
        <f ca="1">OFFSET(EL!$B$1,MATCH($A67,EL!$G$2:$G$99,0),0)</f>
        <v>England</v>
      </c>
      <c r="E67" s="105" t="str">
        <f ca="1">OFFSET(EL!$F$1,MATCH($A67,EL!$G$2:$G$99,0),0)</f>
        <v>England</v>
      </c>
      <c r="F67" s="101"/>
      <c r="G67" s="100"/>
      <c r="I67" s="219" t="str">
        <f t="shared" ca="1" si="1"/>
        <v>Spain</v>
      </c>
      <c r="J67" s="220">
        <f t="shared" ref="J67:R74" ca="1" si="115">COUNTIF($B63:$G67,J$3)/COUNTA($B63:$G67)+(RAND()-0.5)/100000</f>
        <v>0.39999831622725479</v>
      </c>
      <c r="K67" s="220">
        <f t="shared" ca="1" si="115"/>
        <v>0.34999923460101878</v>
      </c>
      <c r="L67" s="220">
        <f t="shared" ca="1" si="115"/>
        <v>9.9999752706484146E-2</v>
      </c>
      <c r="M67" s="220">
        <f t="shared" ca="1" si="115"/>
        <v>-2.3382533388496253E-6</v>
      </c>
      <c r="N67" s="220">
        <f t="shared" ca="1" si="115"/>
        <v>5.0002854777710298E-2</v>
      </c>
      <c r="O67" s="220">
        <f t="shared" ca="1" si="115"/>
        <v>-4.8599766212586769E-6</v>
      </c>
      <c r="P67" s="220">
        <f t="shared" ca="1" si="115"/>
        <v>5.0001697095499877E-2</v>
      </c>
      <c r="Q67" s="220">
        <f t="shared" ca="1" si="115"/>
        <v>4.2333497217077198E-6</v>
      </c>
      <c r="R67" s="220">
        <f t="shared" ca="1" si="115"/>
        <v>4.2206448890597806E-6</v>
      </c>
      <c r="S67" s="220">
        <f t="shared" ca="1" si="3"/>
        <v>4.9996888827381625E-2</v>
      </c>
      <c r="U67" s="190"/>
      <c r="V67" s="247"/>
      <c r="W67" s="242"/>
      <c r="X67" s="242"/>
      <c r="Y67" s="243"/>
      <c r="AA67" s="220">
        <f t="shared" ref="AA67:AM67" ca="1" si="116">COUNTIF($V58:$Y67,AA$3)/5+(RAND()-0.5)/100000</f>
        <v>0.40000108755645475</v>
      </c>
      <c r="AB67" s="220">
        <f t="shared" ca="1" si="116"/>
        <v>0.19999708567346439</v>
      </c>
      <c r="AC67" s="220">
        <f t="shared" ca="1" si="116"/>
        <v>0.20000216056829062</v>
      </c>
      <c r="AD67" s="220">
        <f t="shared" ca="1" si="116"/>
        <v>0.79999687058270208</v>
      </c>
      <c r="AE67" s="220">
        <f t="shared" ca="1" si="116"/>
        <v>0.39999915617122483</v>
      </c>
      <c r="AF67" s="220">
        <f t="shared" ca="1" si="116"/>
        <v>0.39999644897576125</v>
      </c>
      <c r="AG67" s="220">
        <f t="shared" ca="1" si="116"/>
        <v>0.39999888773306475</v>
      </c>
      <c r="AH67" s="220">
        <f t="shared" ca="1" si="116"/>
        <v>0.19999605970537726</v>
      </c>
      <c r="AI67" s="220">
        <f t="shared" ca="1" si="116"/>
        <v>-7.0494931615060265E-7</v>
      </c>
      <c r="AJ67" s="220">
        <f t="shared" ca="1" si="116"/>
        <v>3.1488078847288236E-6</v>
      </c>
      <c r="AK67" s="220">
        <f t="shared" ca="1" si="116"/>
        <v>-3.4106244575239363E-7</v>
      </c>
      <c r="AL67" s="220">
        <f t="shared" ca="1" si="116"/>
        <v>7.3846648101502209E-7</v>
      </c>
      <c r="AM67" s="220">
        <f t="shared" ca="1" si="116"/>
        <v>0.19999758292394934</v>
      </c>
      <c r="AN67" s="220">
        <f t="shared" ca="1" si="12"/>
        <v>0.20000295471177676</v>
      </c>
    </row>
    <row r="68" spans="1:40" x14ac:dyDescent="0.25">
      <c r="A68" s="1">
        <v>2020</v>
      </c>
      <c r="B68" s="104" t="str">
        <f ca="1">OFFSET(CL!$B$1,MATCH($A68,CL!$G$2:$G$99,0),0)</f>
        <v>Germany</v>
      </c>
      <c r="C68" s="105" t="str">
        <f ca="1">OFFSET(CL!$F$1,MATCH($A68,CL!$G$2:$G$99,0),0)</f>
        <v>France</v>
      </c>
      <c r="D68" s="104" t="str">
        <f ca="1">OFFSET(EL!$B$1,MATCH($A68,EL!$G$2:$G$99,0),0)</f>
        <v>Spain</v>
      </c>
      <c r="E68" s="105" t="str">
        <f ca="1">OFFSET(EL!$F$1,MATCH($A68,EL!$G$2:$G$99,0),0)</f>
        <v>Italy</v>
      </c>
      <c r="F68" s="101"/>
      <c r="G68" s="100"/>
      <c r="I68" s="219" t="str">
        <f t="shared" ref="I68" ca="1" si="117">OFFSET($J$3,0,MATCH(MAX(J68:S68),J68:S68,0)-1)</f>
        <v>England</v>
      </c>
      <c r="J68" s="220">
        <f t="shared" ca="1" si="115"/>
        <v>0.3499965258040556</v>
      </c>
      <c r="K68" s="220">
        <f t="shared" ca="1" si="115"/>
        <v>0.34999955764956453</v>
      </c>
      <c r="L68" s="220">
        <f t="shared" ca="1" si="115"/>
        <v>9.9995043208320714E-2</v>
      </c>
      <c r="M68" s="220">
        <f t="shared" ca="1" si="115"/>
        <v>5.0003157286640038E-2</v>
      </c>
      <c r="N68" s="220">
        <f t="shared" ca="1" si="115"/>
        <v>5.0004460695613137E-2</v>
      </c>
      <c r="O68" s="220">
        <f t="shared" ca="1" si="115"/>
        <v>-2.7183005453481869E-6</v>
      </c>
      <c r="P68" s="220">
        <f t="shared" ca="1" si="115"/>
        <v>0.10000138409214204</v>
      </c>
      <c r="Q68" s="220">
        <f t="shared" ca="1" si="115"/>
        <v>1.0265838392341176E-6</v>
      </c>
      <c r="R68" s="220">
        <f t="shared" ca="1" si="115"/>
        <v>-4.0041732473140203E-6</v>
      </c>
      <c r="S68" s="220">
        <f t="shared" ref="S68" ca="1" si="118">1-SUM(J68:R68)</f>
        <v>5.5671536173251823E-6</v>
      </c>
      <c r="U68" s="171" t="s">
        <v>399</v>
      </c>
      <c r="V68" s="160" t="s">
        <v>284</v>
      </c>
      <c r="W68" s="161" t="s">
        <v>285</v>
      </c>
      <c r="X68" s="161" t="s">
        <v>283</v>
      </c>
      <c r="Y68" s="163" t="s">
        <v>403</v>
      </c>
      <c r="AA68" s="220">
        <f t="shared" ref="AA68:AM68" ca="1" si="119">COUNTIF($V59:$Y68,AA$3)/5+(RAND()-0.5)/100000</f>
        <v>0.39999878144193962</v>
      </c>
      <c r="AB68" s="220">
        <f t="shared" ca="1" si="119"/>
        <v>0.40000111493576779</v>
      </c>
      <c r="AC68" s="220">
        <f t="shared" ca="1" si="119"/>
        <v>0.39999698225655567</v>
      </c>
      <c r="AD68" s="220">
        <f t="shared" ca="1" si="119"/>
        <v>0.60000344341530154</v>
      </c>
      <c r="AE68" s="220">
        <f t="shared" ca="1" si="119"/>
        <v>0.40000110165944358</v>
      </c>
      <c r="AF68" s="220">
        <f t="shared" ca="1" si="119"/>
        <v>0.19999843029919603</v>
      </c>
      <c r="AG68" s="220">
        <f t="shared" ca="1" si="119"/>
        <v>0.39999767182967039</v>
      </c>
      <c r="AH68" s="220">
        <f t="shared" ca="1" si="119"/>
        <v>0.19999954778847073</v>
      </c>
      <c r="AI68" s="220">
        <f t="shared" ca="1" si="119"/>
        <v>-3.6109399971051915E-6</v>
      </c>
      <c r="AJ68" s="220">
        <f t="shared" ca="1" si="119"/>
        <v>0.1999963845983688</v>
      </c>
      <c r="AK68" s="220">
        <f t="shared" ca="1" si="119"/>
        <v>2.2731891869496947E-6</v>
      </c>
      <c r="AL68" s="220">
        <f t="shared" ca="1" si="119"/>
        <v>-8.8639337443357276E-7</v>
      </c>
      <c r="AM68" s="220">
        <f t="shared" ca="1" si="119"/>
        <v>0.20000464791027237</v>
      </c>
      <c r="AN68" s="220">
        <f t="shared" ca="1" si="12"/>
        <v>0.15000102950229943</v>
      </c>
    </row>
    <row r="69" spans="1:40" x14ac:dyDescent="0.25">
      <c r="A69" s="1">
        <v>2021</v>
      </c>
      <c r="B69" s="104" t="str">
        <f ca="1">OFFSET(CL!$B$1,MATCH($A69,CL!$G$2:$G$99,0),0)</f>
        <v>England</v>
      </c>
      <c r="C69" s="105" t="str">
        <f ca="1">OFFSET(CL!$F$1,MATCH($A69,CL!$G$2:$G$99,0),0)</f>
        <v>England</v>
      </c>
      <c r="D69" s="104" t="str">
        <f ca="1">OFFSET(EL!$B$1,MATCH($A69,EL!$G$2:$G$99,0),0)</f>
        <v>Spain</v>
      </c>
      <c r="E69" s="105" t="str">
        <f ca="1">OFFSET(EL!$F$1,MATCH($A69,EL!$G$2:$G$99,0),0)</f>
        <v>England</v>
      </c>
      <c r="F69" s="101"/>
      <c r="G69" s="100"/>
      <c r="I69" s="219" t="str">
        <f t="shared" ref="I69" ca="1" si="120">OFFSET($J$3,0,MATCH(MAX(J69:S69),J69:S69,0)-1)</f>
        <v>England</v>
      </c>
      <c r="J69" s="220">
        <f t="shared" ca="1" si="115"/>
        <v>0.24999502332360304</v>
      </c>
      <c r="K69" s="220">
        <f t="shared" ca="1" si="115"/>
        <v>0.450002272004565</v>
      </c>
      <c r="L69" s="220">
        <f t="shared" ca="1" si="115"/>
        <v>9.9999550188099598E-2</v>
      </c>
      <c r="M69" s="220">
        <f t="shared" ca="1" si="115"/>
        <v>4.9997727825164318E-2</v>
      </c>
      <c r="N69" s="220">
        <f t="shared" ca="1" si="115"/>
        <v>4.9999043032982429E-2</v>
      </c>
      <c r="O69" s="220">
        <f t="shared" ca="1" si="115"/>
        <v>4.8786838567144997E-6</v>
      </c>
      <c r="P69" s="220">
        <f t="shared" ca="1" si="115"/>
        <v>9.9999160981500898E-2</v>
      </c>
      <c r="Q69" s="220">
        <f t="shared" ca="1" si="115"/>
        <v>-4.8354169369977531E-6</v>
      </c>
      <c r="R69" s="220">
        <f t="shared" ca="1" si="115"/>
        <v>2.6713177839080358E-6</v>
      </c>
      <c r="S69" s="220">
        <f t="shared" ref="S69" ca="1" si="121">1-SUM(J69:R69)</f>
        <v>4.508059381236329E-6</v>
      </c>
      <c r="U69" s="238"/>
      <c r="V69" s="101"/>
      <c r="W69" s="123"/>
      <c r="X69" s="123"/>
      <c r="Y69" s="100"/>
      <c r="AA69" s="220">
        <f t="shared" ref="AA69:AM69" ca="1" si="122">COUNTIF($V60:$Y69,AA$3)/5+(RAND()-0.5)/100000</f>
        <v>0.40000015605952216</v>
      </c>
      <c r="AB69" s="220">
        <f t="shared" ca="1" si="122"/>
        <v>0.39999523539214854</v>
      </c>
      <c r="AC69" s="220">
        <f t="shared" ca="1" si="122"/>
        <v>0.40000280782645736</v>
      </c>
      <c r="AD69" s="220">
        <f t="shared" ca="1" si="122"/>
        <v>0.59999503780619567</v>
      </c>
      <c r="AE69" s="220">
        <f t="shared" ca="1" si="122"/>
        <v>0.39999733403558774</v>
      </c>
      <c r="AF69" s="220">
        <f t="shared" ca="1" si="122"/>
        <v>0.19999793162776311</v>
      </c>
      <c r="AG69" s="220">
        <f t="shared" ca="1" si="122"/>
        <v>0.40000447066027961</v>
      </c>
      <c r="AH69" s="220">
        <f t="shared" ca="1" si="122"/>
        <v>0.20000068008511124</v>
      </c>
      <c r="AI69" s="220">
        <f t="shared" ca="1" si="122"/>
        <v>-1.5248477635500879E-6</v>
      </c>
      <c r="AJ69" s="220">
        <f t="shared" ca="1" si="122"/>
        <v>0.19999990351891181</v>
      </c>
      <c r="AK69" s="220">
        <f t="shared" ca="1" si="122"/>
        <v>-4.5072436715903772E-6</v>
      </c>
      <c r="AL69" s="220">
        <f t="shared" ca="1" si="122"/>
        <v>4.4878827580523529E-7</v>
      </c>
      <c r="AM69" s="220">
        <f t="shared" ca="1" si="122"/>
        <v>0.20000108029201502</v>
      </c>
      <c r="AN69" s="220">
        <f t="shared" ca="1" si="12"/>
        <v>0.15000273649979179</v>
      </c>
    </row>
    <row r="70" spans="1:40" x14ac:dyDescent="0.25">
      <c r="A70" s="1">
        <v>2022</v>
      </c>
      <c r="B70" s="104" t="str">
        <f ca="1">OFFSET(CL!$B$1,MATCH($A70,CL!$G$2:$G$99,0),0)</f>
        <v>Spain</v>
      </c>
      <c r="C70" s="276" t="str">
        <f ca="1">OFFSET(CL!$F$1,MATCH($A70,CL!$G$2:$G$99,0),0)</f>
        <v>England</v>
      </c>
      <c r="D70" s="104" t="str">
        <f ca="1">OFFSET(EL!$B$1,MATCH($A70,EL!$G$2:$G$99,0),0)</f>
        <v>Germany</v>
      </c>
      <c r="E70" s="105" t="str">
        <f ca="1">OFFSET(EL!$F$1,MATCH($A70,EL!$G$2:$G$99,0),0)</f>
        <v>Scotland</v>
      </c>
      <c r="F70" s="104" t="str">
        <f ca="1">OFFSET(Conf!$B$1,MATCH($A70,Conf!$G$2:$G$99,0),0)</f>
        <v>Italy</v>
      </c>
      <c r="G70" s="276" t="str">
        <f ca="1">OFFSET(Conf!$F$1,MATCH($A70,Conf!$G$2:$G$99,0),0)</f>
        <v>Netherlands</v>
      </c>
      <c r="I70" s="219" t="str">
        <f t="shared" ref="I70" ca="1" si="123">OFFSET($J$3,0,MATCH(MAX(J70:S70),J70:S70,0)-1)</f>
        <v>England</v>
      </c>
      <c r="J70" s="220">
        <f t="shared" ca="1" si="115"/>
        <v>0.22727537051875632</v>
      </c>
      <c r="K70" s="220">
        <f t="shared" ca="1" si="115"/>
        <v>0.40908963950330646</v>
      </c>
      <c r="L70" s="220">
        <f t="shared" ca="1" si="115"/>
        <v>9.0906864200512458E-2</v>
      </c>
      <c r="M70" s="220">
        <f t="shared" ca="1" si="115"/>
        <v>9.0912827549675834E-2</v>
      </c>
      <c r="N70" s="220">
        <f t="shared" ca="1" si="115"/>
        <v>4.5458330796982922E-2</v>
      </c>
      <c r="O70" s="220">
        <f t="shared" ca="1" si="115"/>
        <v>2.3995464083720121E-6</v>
      </c>
      <c r="P70" s="220">
        <f t="shared" ca="1" si="115"/>
        <v>9.0909044004916673E-2</v>
      </c>
      <c r="Q70" s="220">
        <f t="shared" ca="1" si="115"/>
        <v>4.5455795756359767E-2</v>
      </c>
      <c r="R70" s="220">
        <f t="shared" ca="1" si="115"/>
        <v>-1.0764919141288465E-6</v>
      </c>
      <c r="S70" s="220">
        <f t="shared" ref="S70" ca="1" si="124">1-SUM(J70:R70)</f>
        <v>-9.195385004545642E-6</v>
      </c>
      <c r="U70" s="166" t="s">
        <v>398</v>
      </c>
      <c r="V70" s="157" t="s">
        <v>405</v>
      </c>
      <c r="W70" s="158" t="s">
        <v>293</v>
      </c>
      <c r="X70" s="158" t="s">
        <v>296</v>
      </c>
      <c r="Y70" s="241" t="s">
        <v>467</v>
      </c>
      <c r="AA70" s="220">
        <f t="shared" ref="AA70:AM70" ca="1" si="125">COUNTIF($V61:$Y70,AA$3)/5+(RAND()-0.5)/100000</f>
        <v>0.20000491872693449</v>
      </c>
      <c r="AB70" s="220">
        <f t="shared" ca="1" si="125"/>
        <v>0.3999976925455232</v>
      </c>
      <c r="AC70" s="220">
        <f t="shared" ca="1" si="125"/>
        <v>0.20000236498857907</v>
      </c>
      <c r="AD70" s="220">
        <f t="shared" ca="1" si="125"/>
        <v>0.39999574749782346</v>
      </c>
      <c r="AE70" s="220">
        <f t="shared" ca="1" si="125"/>
        <v>0.59999618567599167</v>
      </c>
      <c r="AF70" s="220">
        <f t="shared" ca="1" si="125"/>
        <v>0.20000396583618288</v>
      </c>
      <c r="AG70" s="220">
        <f t="shared" ca="1" si="125"/>
        <v>0.20000334687309379</v>
      </c>
      <c r="AH70" s="220">
        <f t="shared" ca="1" si="125"/>
        <v>0.39999644193720679</v>
      </c>
      <c r="AI70" s="220">
        <f t="shared" ca="1" si="125"/>
        <v>2.3450087323000778E-6</v>
      </c>
      <c r="AJ70" s="220">
        <f t="shared" ca="1" si="125"/>
        <v>0.19999545070183899</v>
      </c>
      <c r="AK70" s="220">
        <f t="shared" ca="1" si="125"/>
        <v>-3.1175084816418307E-6</v>
      </c>
      <c r="AL70" s="220">
        <f t="shared" ca="1" si="125"/>
        <v>-1.5677047754726225E-7</v>
      </c>
      <c r="AM70" s="220">
        <f t="shared" ca="1" si="125"/>
        <v>0.19999703772554858</v>
      </c>
      <c r="AN70" s="220">
        <f t="shared" ca="1" si="12"/>
        <v>0.25000194419037602</v>
      </c>
    </row>
    <row r="71" spans="1:40" x14ac:dyDescent="0.25">
      <c r="A71" s="1">
        <v>2023</v>
      </c>
      <c r="B71" s="104" t="str">
        <f ca="1">OFFSET(CL!$B$1,MATCH($A71,CL!$G$2:$G$99,0),0)</f>
        <v>England</v>
      </c>
      <c r="C71" s="276" t="str">
        <f ca="1">OFFSET(CL!$F$1,MATCH($A71,CL!$G$2:$G$99,0),0)</f>
        <v>Italy</v>
      </c>
      <c r="D71" s="104" t="str">
        <f ca="1">OFFSET(EL!$B$1,MATCH($A71,EL!$G$2:$G$99,0),0)</f>
        <v>Spain</v>
      </c>
      <c r="E71" s="105" t="str">
        <f ca="1">OFFSET(EL!$F$1,MATCH($A71,EL!$G$2:$G$99,0),0)</f>
        <v>Italy</v>
      </c>
      <c r="F71" s="104" t="str">
        <f ca="1">OFFSET(Conf!$B$1,MATCH($A71,Conf!$G$2:$G$99,0),0)</f>
        <v>England</v>
      </c>
      <c r="G71" s="276" t="str">
        <f ca="1">OFFSET(Conf!$F$1,MATCH($A71,Conf!$G$2:$G$99,0),0)</f>
        <v>Italy</v>
      </c>
      <c r="I71" s="219" t="str">
        <f t="shared" ref="I71:I72" ca="1" si="126">OFFSET($J$3,0,MATCH(MAX(J71:S71),J71:S71,0)-1)</f>
        <v>England</v>
      </c>
      <c r="J71" s="220">
        <f t="shared" ca="1" si="115"/>
        <v>0.16666775224892391</v>
      </c>
      <c r="K71" s="220">
        <f t="shared" ca="1" si="115"/>
        <v>0.41667015510889355</v>
      </c>
      <c r="L71" s="220">
        <f t="shared" ca="1" si="115"/>
        <v>0.20833681428789116</v>
      </c>
      <c r="M71" s="220">
        <f t="shared" ca="1" si="115"/>
        <v>8.3329130696372461E-2</v>
      </c>
      <c r="N71" s="220">
        <f t="shared" ca="1" si="115"/>
        <v>4.1667356912776177E-2</v>
      </c>
      <c r="O71" s="220">
        <f t="shared" ca="1" si="115"/>
        <v>4.2580465713050408E-7</v>
      </c>
      <c r="P71" s="220">
        <f t="shared" ca="1" si="115"/>
        <v>4.1671034022243834E-2</v>
      </c>
      <c r="Q71" s="220">
        <f t="shared" ca="1" si="115"/>
        <v>4.1663682338578471E-2</v>
      </c>
      <c r="R71" s="220">
        <f t="shared" ca="1" si="115"/>
        <v>4.4067859611754635E-7</v>
      </c>
      <c r="S71" s="220">
        <f t="shared" ref="S71" ca="1" si="127">1-SUM(J71:R71)</f>
        <v>-6.7920989326175629E-6</v>
      </c>
      <c r="U71" s="190"/>
      <c r="V71" s="247"/>
      <c r="W71" s="242"/>
      <c r="X71" s="242"/>
      <c r="Y71" s="243"/>
      <c r="AA71" s="220">
        <f t="shared" ref="AA71:AM71" ca="1" si="128">COUNTIF($V62:$Y71,AA$3)/5+(RAND()-0.5)/100000</f>
        <v>0.20000097769756106</v>
      </c>
      <c r="AB71" s="220">
        <f t="shared" ca="1" si="128"/>
        <v>0.40000491683910533</v>
      </c>
      <c r="AC71" s="220">
        <f t="shared" ca="1" si="128"/>
        <v>0.20000177017913764</v>
      </c>
      <c r="AD71" s="220">
        <f t="shared" ca="1" si="128"/>
        <v>0.40000082806180726</v>
      </c>
      <c r="AE71" s="220">
        <f t="shared" ca="1" si="128"/>
        <v>0.59999815606044959</v>
      </c>
      <c r="AF71" s="220">
        <f t="shared" ca="1" si="128"/>
        <v>0.19999582604343796</v>
      </c>
      <c r="AG71" s="220">
        <f t="shared" ca="1" si="128"/>
        <v>0.19999511593515676</v>
      </c>
      <c r="AH71" s="220">
        <f t="shared" ca="1" si="128"/>
        <v>0.39999609674717002</v>
      </c>
      <c r="AI71" s="220">
        <f t="shared" ca="1" si="128"/>
        <v>-4.1583968733053679E-6</v>
      </c>
      <c r="AJ71" s="220">
        <f t="shared" ca="1" si="128"/>
        <v>0.19999768624502628</v>
      </c>
      <c r="AK71" s="220">
        <f t="shared" ca="1" si="128"/>
        <v>3.7505226015067229E-7</v>
      </c>
      <c r="AL71" s="220">
        <f t="shared" ca="1" si="128"/>
        <v>4.1140191892240952E-6</v>
      </c>
      <c r="AM71" s="220">
        <f t="shared" ca="1" si="128"/>
        <v>0.20000217562427677</v>
      </c>
      <c r="AN71" s="220">
        <f t="shared" ca="1" si="12"/>
        <v>0.25000152997307368</v>
      </c>
    </row>
    <row r="72" spans="1:40" x14ac:dyDescent="0.25">
      <c r="A72" s="1">
        <v>2024</v>
      </c>
      <c r="B72" s="104" t="str">
        <f ca="1">OFFSET(CL!$B$1,MATCH($A72,CL!$G$2:$G$99,0),0)</f>
        <v>Spain</v>
      </c>
      <c r="C72" s="276" t="str">
        <f ca="1">OFFSET(CL!$F$1,MATCH($A72,CL!$G$2:$G$99,0),0)</f>
        <v>Germany</v>
      </c>
      <c r="D72" s="104" t="str">
        <f ca="1">OFFSET(EL!$B$1,MATCH($A72,EL!$G$2:$G$99,0),0)</f>
        <v>Italy</v>
      </c>
      <c r="E72" s="105" t="str">
        <f ca="1">OFFSET(EL!$F$1,MATCH($A72,EL!$G$2:$G$99,0),0)</f>
        <v>Germany</v>
      </c>
      <c r="F72" s="104" t="str">
        <f ca="1">OFFSET(Conf!$B$1,MATCH($A72,Conf!$G$2:$G$99,0),0)</f>
        <v>Greece</v>
      </c>
      <c r="G72" s="276" t="str">
        <f ca="1">OFFSET(Conf!$F$1,MATCH($A72,Conf!$G$2:$G$99,0),0)</f>
        <v>Italy</v>
      </c>
      <c r="I72" s="219" t="str">
        <f t="shared" ca="1" si="126"/>
        <v>Italy</v>
      </c>
      <c r="J72" s="220">
        <f ca="1">COUNTIF($B68:$G72,J$3)/COUNTA($B68:$G72)+(RAND()-0.5)/100000</f>
        <v>0.19230841327731768</v>
      </c>
      <c r="K72" s="220">
        <f t="shared" ca="1" si="115"/>
        <v>0.23076827632396946</v>
      </c>
      <c r="L72" s="220">
        <f t="shared" ca="1" si="115"/>
        <v>0.26923476292132947</v>
      </c>
      <c r="M72" s="220">
        <f t="shared" ca="1" si="115"/>
        <v>0.15384273835824414</v>
      </c>
      <c r="N72" s="220">
        <f t="shared" ca="1" si="115"/>
        <v>3.8462181441017033E-2</v>
      </c>
      <c r="O72" s="220">
        <f t="shared" ca="1" si="115"/>
        <v>-3.3646504481815119E-6</v>
      </c>
      <c r="P72" s="220">
        <f t="shared" ca="1" si="115"/>
        <v>3.8459898403250009E-2</v>
      </c>
      <c r="Q72" s="220">
        <f t="shared" ca="1" si="115"/>
        <v>3.8458169130067624E-2</v>
      </c>
      <c r="R72" s="220">
        <f t="shared" ca="1" si="115"/>
        <v>-1.844339798565331E-6</v>
      </c>
      <c r="S72" s="220">
        <f t="shared" ref="S72" ca="1" si="129">1-SUM(J72:R72)</f>
        <v>3.8470769135051319E-2</v>
      </c>
      <c r="U72" s="171" t="s">
        <v>399</v>
      </c>
      <c r="V72" s="160" t="s">
        <v>283</v>
      </c>
      <c r="W72" s="161" t="s">
        <v>285</v>
      </c>
      <c r="X72" s="161" t="s">
        <v>286</v>
      </c>
      <c r="Y72" s="163" t="s">
        <v>293</v>
      </c>
      <c r="AA72" s="220">
        <f t="shared" ref="AA72:AM72" ca="1" si="130">COUNTIF($V63:$Y72,AA$3)/5+(RAND()-0.5)/100000</f>
        <v>0.39999648012867078</v>
      </c>
      <c r="AB72" s="220">
        <f t="shared" ca="1" si="130"/>
        <v>0.60000244455003082</v>
      </c>
      <c r="AC72" s="220">
        <f t="shared" ca="1" si="130"/>
        <v>0.1999963913501128</v>
      </c>
      <c r="AD72" s="220">
        <f t="shared" ca="1" si="130"/>
        <v>0.20000009492362678</v>
      </c>
      <c r="AE72" s="220">
        <f t="shared" ca="1" si="130"/>
        <v>0.80000106703157059</v>
      </c>
      <c r="AF72" s="220">
        <f t="shared" ca="1" si="130"/>
        <v>0.19999800158719561</v>
      </c>
      <c r="AG72" s="220">
        <f t="shared" ca="1" si="130"/>
        <v>0.19999714753911296</v>
      </c>
      <c r="AH72" s="220">
        <f t="shared" ca="1" si="130"/>
        <v>0.39999803825694297</v>
      </c>
      <c r="AI72" s="220">
        <f t="shared" ca="1" si="130"/>
        <v>3.5278422429854852E-6</v>
      </c>
      <c r="AJ72" s="220">
        <f t="shared" ca="1" si="130"/>
        <v>0.19999966770232874</v>
      </c>
      <c r="AK72" s="220">
        <f t="shared" ca="1" si="130"/>
        <v>4.4563542750981225E-6</v>
      </c>
      <c r="AL72" s="220">
        <f t="shared" ca="1" si="130"/>
        <v>-1.3096863689120908E-6</v>
      </c>
      <c r="AM72" s="220">
        <f t="shared" ca="1" si="130"/>
        <v>0.19999988093426088</v>
      </c>
      <c r="AN72" s="220">
        <f t="shared" ref="AN72:AN73" ca="1" si="131">1-SUM(AA72:AM72)/4</f>
        <v>0.15000102787149971</v>
      </c>
    </row>
    <row r="73" spans="1:40" x14ac:dyDescent="0.25">
      <c r="A73" s="1">
        <v>2025</v>
      </c>
      <c r="B73" s="104" t="str">
        <f ca="1">OFFSET(CL!$B$1,MATCH($A73,CL!$G$2:$G$99,0),0)</f>
        <v>France</v>
      </c>
      <c r="C73" s="276" t="str">
        <f ca="1">OFFSET(CL!$F$1,MATCH($A73,CL!$G$2:$G$99,0),0)</f>
        <v>Italy</v>
      </c>
      <c r="D73" s="104" t="str">
        <f ca="1">OFFSET(EL!$B$1,MATCH($A73,EL!$G$2:$G$99,0),0)</f>
        <v>England</v>
      </c>
      <c r="E73" s="105" t="str">
        <f ca="1">OFFSET(EL!$F$1,MATCH($A73,EL!$G$2:$G$99,0),0)</f>
        <v>England</v>
      </c>
      <c r="F73" s="104" t="str">
        <f ca="1">OFFSET(Conf!$B$1,MATCH($A73,Conf!$G$2:$G$99,0),0)</f>
        <v>England</v>
      </c>
      <c r="G73" s="276" t="str">
        <f ca="1">OFFSET(Conf!$F$1,MATCH($A73,Conf!$G$2:$G$99,0),0)</f>
        <v>Spain</v>
      </c>
      <c r="I73" s="219" t="str">
        <f t="shared" ref="I73" ca="1" si="132">OFFSET($J$3,0,MATCH(MAX(J73:S73),J73:S73,0)-1)</f>
        <v>England</v>
      </c>
      <c r="J73" s="220">
        <f ca="1">COUNTIF($B69:$G73,J$3)/COUNTA($B69:$G73)+(RAND()-0.5)/100000</f>
        <v>0.17856908074994182</v>
      </c>
      <c r="K73" s="220">
        <f t="shared" ca="1" si="115"/>
        <v>0.3214312197185154</v>
      </c>
      <c r="L73" s="220">
        <f t="shared" ca="1" si="115"/>
        <v>0.25000446257451076</v>
      </c>
      <c r="M73" s="220">
        <f t="shared" ca="1" si="115"/>
        <v>0.10713860605484943</v>
      </c>
      <c r="N73" s="220">
        <f t="shared" ca="1" si="115"/>
        <v>3.5713109799691549E-2</v>
      </c>
      <c r="O73" s="220">
        <f t="shared" ca="1" si="115"/>
        <v>1.3234912498147322E-6</v>
      </c>
      <c r="P73" s="220">
        <f t="shared" ca="1" si="115"/>
        <v>3.5713723389089895E-2</v>
      </c>
      <c r="Q73" s="220">
        <f t="shared" ca="1" si="115"/>
        <v>3.5716375778324441E-2</v>
      </c>
      <c r="R73" s="220">
        <f t="shared" ca="1" si="115"/>
        <v>-1.2753100084825765E-6</v>
      </c>
      <c r="S73" s="220">
        <f t="shared" ref="S73" ca="1" si="133">1-SUM(J73:R73)</f>
        <v>3.5713373753835431E-2</v>
      </c>
      <c r="U73" s="190"/>
      <c r="V73" s="247"/>
      <c r="W73" s="242"/>
      <c r="X73" s="242"/>
      <c r="Y73" s="243"/>
      <c r="AA73" s="220">
        <f t="shared" ref="AA73:AM73" ca="1" si="134">COUNTIF($V64:$Y73,AA$3)/5+(RAND()-0.5)/100000</f>
        <v>0.39999622744327401</v>
      </c>
      <c r="AB73" s="220">
        <f t="shared" ca="1" si="134"/>
        <v>0.59999900222296942</v>
      </c>
      <c r="AC73" s="220">
        <f t="shared" ca="1" si="134"/>
        <v>0.19999861825942769</v>
      </c>
      <c r="AD73" s="220">
        <f t="shared" ca="1" si="134"/>
        <v>0.20000367008125425</v>
      </c>
      <c r="AE73" s="220">
        <f t="shared" ca="1" si="134"/>
        <v>0.79999506324920022</v>
      </c>
      <c r="AF73" s="220">
        <f t="shared" ca="1" si="134"/>
        <v>0.19999798511355735</v>
      </c>
      <c r="AG73" s="220">
        <f t="shared" ca="1" si="134"/>
        <v>0.19999847433737694</v>
      </c>
      <c r="AH73" s="220">
        <f t="shared" ca="1" si="134"/>
        <v>0.40000145115101077</v>
      </c>
      <c r="AI73" s="220">
        <f t="shared" ca="1" si="134"/>
        <v>1.5028727117791162E-6</v>
      </c>
      <c r="AJ73" s="220">
        <f t="shared" ca="1" si="134"/>
        <v>0.20000091710971538</v>
      </c>
      <c r="AK73" s="220">
        <f t="shared" ca="1" si="134"/>
        <v>-1.1389951391659846E-6</v>
      </c>
      <c r="AL73" s="220">
        <f t="shared" ca="1" si="134"/>
        <v>3.5435782357475364E-6</v>
      </c>
      <c r="AM73" s="220">
        <f t="shared" ca="1" si="134"/>
        <v>0.20000471607465828</v>
      </c>
      <c r="AN73" s="220">
        <f t="shared" ca="1" si="131"/>
        <v>0.149999991875437</v>
      </c>
    </row>
    <row r="74" spans="1:40" x14ac:dyDescent="0.25">
      <c r="A74" s="1">
        <v>2026</v>
      </c>
      <c r="B74" s="104" t="str">
        <f ca="1">OFFSET(CL!$B$1,MATCH($A74,CL!$G$2:$G$99,0),0)</f>
        <v>France</v>
      </c>
      <c r="C74" s="276" t="str">
        <f ca="1">OFFSET(CL!$F$1,MATCH($A74,CL!$G$2:$G$99,0),0)</f>
        <v>England</v>
      </c>
      <c r="D74" s="104" t="str">
        <f ca="1">OFFSET(EL!$B$1,MATCH($A74,EL!$G$2:$G$99,0),0)</f>
        <v>England</v>
      </c>
      <c r="E74" s="105" t="str">
        <f ca="1">OFFSET(EL!$F$1,MATCH($A74,EL!$G$2:$G$99,0),0)</f>
        <v>Germany</v>
      </c>
      <c r="F74" s="104" t="str">
        <f ca="1">OFFSET(Conf!$B$1,MATCH($A74,Conf!$G$2:$G$99,0),0)</f>
        <v>England</v>
      </c>
      <c r="G74" s="276" t="str">
        <f ca="1">OFFSET(Conf!$F$1,MATCH($A74,Conf!$G$2:$G$99,0),0)</f>
        <v>Spain</v>
      </c>
      <c r="I74" s="219" t="str">
        <f t="shared" ref="I74" ca="1" si="135">OFFSET($J$3,0,MATCH(MAX(J74:S74),J74:S74,0)-1)</f>
        <v>England</v>
      </c>
      <c r="J74" s="220">
        <f ca="1">COUNTIF($B70:$G74,J$3)/COUNTA($B70:$G74)+(RAND()-0.5)/100000</f>
        <v>0.16666398460737594</v>
      </c>
      <c r="K74" s="220">
        <f t="shared" ca="1" si="115"/>
        <v>0.30000494285174573</v>
      </c>
      <c r="L74" s="220">
        <f t="shared" ca="1" si="115"/>
        <v>0.23333764913948513</v>
      </c>
      <c r="M74" s="220">
        <f t="shared" ca="1" si="115"/>
        <v>0.13333604207708594</v>
      </c>
      <c r="N74" s="220">
        <f t="shared" ca="1" si="115"/>
        <v>3.3329029858688783E-2</v>
      </c>
      <c r="O74" s="220">
        <f t="shared" ca="1" si="115"/>
        <v>3.0744490919201061E-6</v>
      </c>
      <c r="P74" s="220">
        <f t="shared" ca="1" si="115"/>
        <v>6.6665418939148569E-2</v>
      </c>
      <c r="Q74" s="220">
        <f t="shared" ca="1" si="115"/>
        <v>3.3333620628738993E-2</v>
      </c>
      <c r="R74" s="220">
        <f t="shared" ca="1" si="115"/>
        <v>-1.7696687148758251E-6</v>
      </c>
      <c r="S74" s="220">
        <f t="shared" ref="S74" ca="1" si="136">1-SUM(J74:R74)</f>
        <v>3.3328007117353953E-2</v>
      </c>
      <c r="U74" s="117"/>
      <c r="V74" s="248"/>
      <c r="W74" s="244"/>
      <c r="X74" s="244"/>
      <c r="Y74" s="245"/>
    </row>
    <row r="75" spans="1:40" x14ac:dyDescent="0.25">
      <c r="D75" s="108"/>
      <c r="E75" s="105"/>
      <c r="F75" s="108"/>
      <c r="G75" s="105"/>
      <c r="U75" s="117"/>
      <c r="V75" s="248"/>
      <c r="W75" s="244"/>
      <c r="X75" s="244"/>
      <c r="Y75" s="245"/>
    </row>
    <row r="76" spans="1:40" x14ac:dyDescent="0.25">
      <c r="D76" s="108"/>
      <c r="E76" s="105"/>
      <c r="F76" s="108"/>
      <c r="G76" s="105"/>
      <c r="U76" s="117"/>
      <c r="V76" s="248"/>
      <c r="W76" s="244"/>
      <c r="X76" s="244"/>
      <c r="Y76" s="245"/>
    </row>
    <row r="77" spans="1:40" x14ac:dyDescent="0.25">
      <c r="D77" s="108"/>
      <c r="E77" s="105"/>
      <c r="F77" s="108"/>
      <c r="G77" s="105"/>
    </row>
    <row r="78" spans="1:40" x14ac:dyDescent="0.25">
      <c r="D78" s="108"/>
      <c r="E78" s="105"/>
      <c r="F78" s="108"/>
      <c r="G78" s="105"/>
    </row>
    <row r="79" spans="1:40" x14ac:dyDescent="0.25">
      <c r="D79" s="108"/>
      <c r="E79" s="105"/>
      <c r="F79" s="108"/>
      <c r="G79" s="105"/>
    </row>
    <row r="80" spans="1:40" x14ac:dyDescent="0.25">
      <c r="D80" s="108"/>
      <c r="E80" s="105"/>
      <c r="F80" s="108"/>
      <c r="G80" s="105"/>
    </row>
    <row r="81" spans="4:7" x14ac:dyDescent="0.25">
      <c r="D81" s="108"/>
      <c r="E81" s="105"/>
      <c r="F81" s="108"/>
      <c r="G81" s="105"/>
    </row>
    <row r="82" spans="4:7" x14ac:dyDescent="0.25">
      <c r="D82" s="108"/>
      <c r="E82" s="105"/>
      <c r="F82" s="108"/>
      <c r="G82" s="105"/>
    </row>
    <row r="83" spans="4:7" x14ac:dyDescent="0.25">
      <c r="D83" s="108"/>
      <c r="E83" s="105"/>
      <c r="F83" s="108"/>
      <c r="G83" s="105"/>
    </row>
    <row r="84" spans="4:7" x14ac:dyDescent="0.25">
      <c r="D84" s="108"/>
      <c r="E84" s="105"/>
      <c r="F84" s="108"/>
      <c r="G84" s="105"/>
    </row>
    <row r="85" spans="4:7" x14ac:dyDescent="0.25">
      <c r="D85" s="108"/>
      <c r="E85" s="105"/>
      <c r="F85" s="108"/>
      <c r="G85" s="105"/>
    </row>
  </sheetData>
  <mergeCells count="6">
    <mergeCell ref="V1:Y2"/>
    <mergeCell ref="B1:C2"/>
    <mergeCell ref="D1:E2"/>
    <mergeCell ref="F1:G2"/>
    <mergeCell ref="J1:S2"/>
    <mergeCell ref="I1:I3"/>
  </mergeCells>
  <conditionalFormatting sqref="J8:S7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{903CD25A-0790-47A7-B8F6-C18E0B2CE51B}</x14:id>
        </ext>
      </extLst>
    </cfRule>
  </conditionalFormatting>
  <conditionalFormatting sqref="AA14:AM7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{36B4BA4B-0281-4B73-AD91-64C3837D4AF2}</x14:id>
        </ext>
      </extLst>
    </cfRule>
  </conditionalFormatting>
  <conditionalFormatting sqref="AN14:AN7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{32452E89-4CD9-40C8-9E38-5C44FD3F100F}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03CD25A-0790-47A7-B8F6-C18E0B2CE51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J8:S74</xm:sqref>
        </x14:conditionalFormatting>
        <x14:conditionalFormatting xmlns:xm="http://schemas.microsoft.com/office/excel/2006/main">
          <x14:cfRule type="dataBar" id="{36B4BA4B-0281-4B73-AD91-64C3837D4AF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AA14:AM73</xm:sqref>
        </x14:conditionalFormatting>
        <x14:conditionalFormatting xmlns:xm="http://schemas.microsoft.com/office/excel/2006/main">
          <x14:cfRule type="dataBar" id="{32452E89-4CD9-40C8-9E38-5C44FD3F100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AN14:AN73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BB29"/>
  <sheetViews>
    <sheetView workbookViewId="0">
      <selection activeCell="A2" sqref="A2"/>
    </sheetView>
  </sheetViews>
  <sheetFormatPr defaultRowHeight="15" x14ac:dyDescent="0.25"/>
  <cols>
    <col min="1" max="1" width="14.7109375" bestFit="1" customWidth="1"/>
    <col min="2" max="2" width="2" bestFit="1" customWidth="1"/>
    <col min="3" max="4" width="3" bestFit="1" customWidth="1"/>
    <col min="5" max="5" width="1.7109375" customWidth="1"/>
    <col min="6" max="6" width="14.7109375" bestFit="1" customWidth="1"/>
    <col min="7" max="7" width="2" bestFit="1" customWidth="1"/>
    <col min="8" max="9" width="3" bestFit="1" customWidth="1"/>
    <col min="10" max="10" width="1.7109375" customWidth="1"/>
    <col min="11" max="11" width="14.7109375" bestFit="1" customWidth="1"/>
    <col min="12" max="12" width="2" bestFit="1" customWidth="1"/>
    <col min="13" max="14" width="3" bestFit="1" customWidth="1"/>
    <col min="15" max="15" width="1.7109375" customWidth="1"/>
    <col min="16" max="16" width="14.7109375" bestFit="1" customWidth="1"/>
    <col min="17" max="17" width="2" bestFit="1" customWidth="1"/>
    <col min="18" max="19" width="3" bestFit="1" customWidth="1"/>
    <col min="20" max="20" width="1.7109375" customWidth="1"/>
    <col min="21" max="21" width="14.7109375" bestFit="1" customWidth="1"/>
    <col min="22" max="22" width="2" bestFit="1" customWidth="1"/>
    <col min="23" max="24" width="3" bestFit="1" customWidth="1"/>
    <col min="25" max="25" width="1.7109375" customWidth="1"/>
    <col min="26" max="26" width="14.7109375" bestFit="1" customWidth="1"/>
    <col min="27" max="27" width="2" bestFit="1" customWidth="1"/>
    <col min="28" max="29" width="3" bestFit="1" customWidth="1"/>
    <col min="30" max="30" width="1.7109375" customWidth="1"/>
    <col min="31" max="31" width="14.5703125" bestFit="1" customWidth="1"/>
    <col min="32" max="32" width="2" bestFit="1" customWidth="1"/>
    <col min="33" max="34" width="3" bestFit="1" customWidth="1"/>
    <col min="35" max="35" width="2.140625" customWidth="1"/>
    <col min="36" max="36" width="11.7109375" bestFit="1" customWidth="1"/>
    <col min="37" max="37" width="2" bestFit="1" customWidth="1"/>
    <col min="38" max="39" width="3" bestFit="1" customWidth="1"/>
    <col min="40" max="40" width="2.28515625" customWidth="1"/>
    <col min="41" max="41" width="14.7109375" bestFit="1" customWidth="1"/>
    <col min="42" max="42" width="2.5703125" bestFit="1" customWidth="1"/>
    <col min="43" max="44" width="3.140625" bestFit="1" customWidth="1"/>
    <col min="45" max="45" width="2.7109375" customWidth="1"/>
    <col min="46" max="46" width="14.5703125" bestFit="1" customWidth="1"/>
    <col min="47" max="47" width="2" bestFit="1" customWidth="1"/>
    <col min="48" max="49" width="3" bestFit="1" customWidth="1"/>
    <col min="50" max="50" width="2.7109375" customWidth="1"/>
    <col min="51" max="51" width="11.7109375" bestFit="1" customWidth="1"/>
    <col min="52" max="52" width="2" bestFit="1" customWidth="1"/>
    <col min="53" max="54" width="3" bestFit="1" customWidth="1"/>
  </cols>
  <sheetData>
    <row r="1" spans="1:54" x14ac:dyDescent="0.25">
      <c r="A1" s="1" t="s">
        <v>377</v>
      </c>
      <c r="B1" s="215" t="s">
        <v>367</v>
      </c>
      <c r="C1" s="215" t="s">
        <v>368</v>
      </c>
      <c r="D1" s="215" t="s">
        <v>369</v>
      </c>
      <c r="F1" s="1" t="s">
        <v>378</v>
      </c>
      <c r="G1" s="215" t="s">
        <v>367</v>
      </c>
      <c r="H1" s="215" t="s">
        <v>368</v>
      </c>
      <c r="I1" s="215" t="s">
        <v>369</v>
      </c>
      <c r="K1" s="1" t="s">
        <v>376</v>
      </c>
      <c r="L1" s="215" t="s">
        <v>367</v>
      </c>
      <c r="M1" s="215" t="s">
        <v>368</v>
      </c>
      <c r="N1" s="215" t="s">
        <v>369</v>
      </c>
      <c r="P1" s="1" t="s">
        <v>375</v>
      </c>
      <c r="Q1" s="215" t="s">
        <v>367</v>
      </c>
      <c r="R1" s="215" t="s">
        <v>368</v>
      </c>
      <c r="S1" s="215" t="s">
        <v>369</v>
      </c>
      <c r="U1" s="1" t="s">
        <v>374</v>
      </c>
      <c r="V1" s="215" t="s">
        <v>367</v>
      </c>
      <c r="W1" s="215" t="s">
        <v>368</v>
      </c>
      <c r="X1" s="215" t="s">
        <v>369</v>
      </c>
      <c r="Z1" s="1" t="s">
        <v>373</v>
      </c>
      <c r="AA1" s="215" t="s">
        <v>367</v>
      </c>
      <c r="AB1" s="215" t="s">
        <v>368</v>
      </c>
      <c r="AC1" s="215" t="s">
        <v>369</v>
      </c>
      <c r="AE1" s="1" t="s">
        <v>372</v>
      </c>
      <c r="AF1" s="215" t="s">
        <v>367</v>
      </c>
      <c r="AG1" s="215" t="s">
        <v>368</v>
      </c>
      <c r="AH1" s="215" t="s">
        <v>369</v>
      </c>
      <c r="AJ1" s="1" t="s">
        <v>371</v>
      </c>
      <c r="AK1" s="215" t="s">
        <v>367</v>
      </c>
      <c r="AL1" s="215" t="s">
        <v>368</v>
      </c>
      <c r="AM1" s="215" t="s">
        <v>369</v>
      </c>
      <c r="AO1" s="1" t="s">
        <v>370</v>
      </c>
      <c r="AP1" s="215" t="s">
        <v>367</v>
      </c>
      <c r="AQ1" s="215" t="s">
        <v>368</v>
      </c>
      <c r="AR1" s="215" t="s">
        <v>369</v>
      </c>
      <c r="AT1" s="1" t="s">
        <v>366</v>
      </c>
      <c r="AU1" s="215" t="s">
        <v>367</v>
      </c>
      <c r="AV1" s="215" t="s">
        <v>368</v>
      </c>
      <c r="AW1" s="215" t="s">
        <v>369</v>
      </c>
      <c r="AY1" s="1" t="s">
        <v>365</v>
      </c>
      <c r="AZ1" s="215" t="s">
        <v>367</v>
      </c>
      <c r="BA1" s="215" t="s">
        <v>368</v>
      </c>
      <c r="BB1" s="215" t="s">
        <v>369</v>
      </c>
    </row>
    <row r="2" spans="1:54" x14ac:dyDescent="0.25">
      <c r="A2" s="218" t="s">
        <v>1</v>
      </c>
      <c r="B2" s="218">
        <v>5</v>
      </c>
      <c r="C2" s="218">
        <v>7</v>
      </c>
      <c r="D2" s="218">
        <v>39</v>
      </c>
      <c r="F2" s="218" t="s">
        <v>44</v>
      </c>
      <c r="G2" s="218">
        <v>3</v>
      </c>
      <c r="H2" s="218">
        <v>4</v>
      </c>
      <c r="I2" s="218">
        <v>25</v>
      </c>
      <c r="K2" s="218" t="s">
        <v>35</v>
      </c>
      <c r="L2" s="218">
        <v>3</v>
      </c>
      <c r="M2" s="218">
        <v>4</v>
      </c>
      <c r="N2" s="218">
        <v>27</v>
      </c>
      <c r="P2" s="218" t="s">
        <v>9</v>
      </c>
      <c r="Q2" s="218">
        <v>5</v>
      </c>
      <c r="R2" s="218">
        <v>7</v>
      </c>
      <c r="S2" s="218">
        <v>39</v>
      </c>
      <c r="U2" s="218" t="s">
        <v>43</v>
      </c>
      <c r="V2" s="218">
        <v>3</v>
      </c>
      <c r="W2" s="218">
        <v>4</v>
      </c>
      <c r="X2" s="218">
        <v>33</v>
      </c>
      <c r="Z2" s="218" t="s">
        <v>43</v>
      </c>
      <c r="AA2" s="218">
        <v>3</v>
      </c>
      <c r="AB2" s="218">
        <v>4</v>
      </c>
      <c r="AC2" s="218">
        <v>25</v>
      </c>
      <c r="AE2" s="218" t="s">
        <v>3</v>
      </c>
      <c r="AF2" s="218">
        <v>6</v>
      </c>
      <c r="AG2" s="218">
        <v>9</v>
      </c>
      <c r="AH2" s="218">
        <v>54</v>
      </c>
      <c r="AJ2" s="218" t="s">
        <v>3</v>
      </c>
      <c r="AK2" s="218">
        <v>8</v>
      </c>
      <c r="AL2" s="218">
        <v>14</v>
      </c>
      <c r="AM2" s="218">
        <v>76</v>
      </c>
      <c r="AO2" s="218" t="s">
        <v>43</v>
      </c>
      <c r="AP2" s="218">
        <v>6</v>
      </c>
      <c r="AQ2" s="218">
        <v>12</v>
      </c>
      <c r="AR2" s="218">
        <v>63</v>
      </c>
      <c r="AT2" s="218" t="s">
        <v>43</v>
      </c>
      <c r="AU2" s="218">
        <v>7</v>
      </c>
      <c r="AV2" s="218">
        <v>10</v>
      </c>
      <c r="AW2" s="218">
        <v>58</v>
      </c>
      <c r="AY2" s="218" t="s">
        <v>42</v>
      </c>
      <c r="AZ2" s="218">
        <v>4</v>
      </c>
      <c r="BA2" s="218">
        <v>10</v>
      </c>
      <c r="BB2" s="218">
        <v>47</v>
      </c>
    </row>
    <row r="3" spans="1:54" x14ac:dyDescent="0.25">
      <c r="A3" s="218" t="s">
        <v>2</v>
      </c>
      <c r="B3" s="218">
        <v>3</v>
      </c>
      <c r="C3" s="218">
        <v>3</v>
      </c>
      <c r="D3" s="218">
        <v>24</v>
      </c>
      <c r="F3" s="218" t="s">
        <v>1</v>
      </c>
      <c r="G3" s="218">
        <v>1</v>
      </c>
      <c r="H3" s="218">
        <v>3</v>
      </c>
      <c r="I3" s="218">
        <v>22</v>
      </c>
      <c r="K3" s="218" t="s">
        <v>3</v>
      </c>
      <c r="L3" s="218">
        <v>2</v>
      </c>
      <c r="M3" s="218">
        <v>2</v>
      </c>
      <c r="N3" s="218">
        <v>12</v>
      </c>
      <c r="P3" s="218" t="s">
        <v>0</v>
      </c>
      <c r="Q3" s="218">
        <v>2</v>
      </c>
      <c r="R3" s="218">
        <v>3</v>
      </c>
      <c r="S3" s="218">
        <v>15</v>
      </c>
      <c r="U3" s="218" t="s">
        <v>22</v>
      </c>
      <c r="V3" s="218">
        <v>3</v>
      </c>
      <c r="W3" s="218">
        <v>4</v>
      </c>
      <c r="X3" s="218">
        <v>25</v>
      </c>
      <c r="Z3" s="218" t="s">
        <v>23</v>
      </c>
      <c r="AA3" s="218">
        <v>1</v>
      </c>
      <c r="AB3" s="218">
        <v>5</v>
      </c>
      <c r="AC3" s="218">
        <v>20</v>
      </c>
      <c r="AE3" s="218" t="s">
        <v>51</v>
      </c>
      <c r="AF3" s="218">
        <v>1</v>
      </c>
      <c r="AG3" s="218">
        <v>3</v>
      </c>
      <c r="AH3" s="218">
        <v>23</v>
      </c>
      <c r="AJ3" s="218" t="s">
        <v>0</v>
      </c>
      <c r="AK3" s="218">
        <v>2</v>
      </c>
      <c r="AL3" s="218">
        <v>4</v>
      </c>
      <c r="AM3" s="218">
        <v>24</v>
      </c>
      <c r="AO3" s="218" t="s">
        <v>9</v>
      </c>
      <c r="AP3" s="218">
        <v>2</v>
      </c>
      <c r="AQ3" s="218">
        <v>6</v>
      </c>
      <c r="AR3" s="218">
        <v>27</v>
      </c>
      <c r="AT3" s="218" t="s">
        <v>8</v>
      </c>
      <c r="AU3" s="218">
        <v>2</v>
      </c>
      <c r="AV3" s="218">
        <v>7</v>
      </c>
      <c r="AW3" s="218">
        <v>37</v>
      </c>
      <c r="AY3" s="218" t="s">
        <v>8</v>
      </c>
      <c r="AZ3" s="218">
        <v>4</v>
      </c>
      <c r="BA3" s="218">
        <v>10</v>
      </c>
      <c r="BB3" s="218">
        <v>46</v>
      </c>
    </row>
    <row r="4" spans="1:54" x14ac:dyDescent="0.25">
      <c r="A4" s="218" t="s">
        <v>18</v>
      </c>
      <c r="B4" s="218">
        <v>2</v>
      </c>
      <c r="C4" s="218">
        <v>3</v>
      </c>
      <c r="D4" s="218">
        <v>21</v>
      </c>
      <c r="F4" s="218" t="s">
        <v>0</v>
      </c>
      <c r="G4" s="218">
        <v>1</v>
      </c>
      <c r="H4" s="218">
        <v>2</v>
      </c>
      <c r="I4" s="218">
        <v>18</v>
      </c>
      <c r="K4" t="s">
        <v>34</v>
      </c>
      <c r="L4">
        <v>0</v>
      </c>
      <c r="M4">
        <v>3</v>
      </c>
      <c r="N4">
        <v>9</v>
      </c>
      <c r="P4" s="218" t="s">
        <v>2</v>
      </c>
      <c r="Q4" s="218">
        <v>1</v>
      </c>
      <c r="R4" s="218">
        <v>2</v>
      </c>
      <c r="S4" s="218">
        <v>11</v>
      </c>
      <c r="U4" s="218" t="s">
        <v>9</v>
      </c>
      <c r="V4" s="218">
        <v>2</v>
      </c>
      <c r="W4" s="218">
        <v>3</v>
      </c>
      <c r="X4" s="218">
        <v>16</v>
      </c>
      <c r="Z4" s="218" t="s">
        <v>3</v>
      </c>
      <c r="AA4" s="218">
        <v>2</v>
      </c>
      <c r="AB4" s="218">
        <v>3</v>
      </c>
      <c r="AC4" s="218">
        <v>18</v>
      </c>
      <c r="AE4" s="218" t="s">
        <v>24</v>
      </c>
      <c r="AF4" s="218">
        <v>2</v>
      </c>
      <c r="AG4" s="218">
        <v>4</v>
      </c>
      <c r="AH4" s="218">
        <v>20</v>
      </c>
      <c r="AJ4" s="218" t="s">
        <v>1</v>
      </c>
      <c r="AK4" s="218">
        <v>2</v>
      </c>
      <c r="AL4" s="218">
        <v>2</v>
      </c>
      <c r="AM4" s="218">
        <v>12</v>
      </c>
      <c r="AO4" s="218" t="s">
        <v>3</v>
      </c>
      <c r="AP4" s="218">
        <v>1</v>
      </c>
      <c r="AQ4" s="218">
        <v>3</v>
      </c>
      <c r="AR4" s="218">
        <v>15</v>
      </c>
      <c r="AT4" s="218" t="s">
        <v>9</v>
      </c>
      <c r="AU4" s="218">
        <v>2</v>
      </c>
      <c r="AV4" s="218">
        <v>5</v>
      </c>
      <c r="AW4" s="218">
        <v>34</v>
      </c>
      <c r="AY4" s="218" t="s">
        <v>43</v>
      </c>
      <c r="AZ4" s="218">
        <v>2</v>
      </c>
      <c r="BA4" s="218">
        <v>6</v>
      </c>
      <c r="BB4" s="218">
        <v>33</v>
      </c>
    </row>
    <row r="5" spans="1:54" x14ac:dyDescent="0.25">
      <c r="A5" s="218" t="s">
        <v>19</v>
      </c>
      <c r="B5" s="218">
        <v>1</v>
      </c>
      <c r="C5" s="218">
        <v>2</v>
      </c>
      <c r="D5" s="218">
        <v>14</v>
      </c>
      <c r="F5" s="218" t="s">
        <v>20</v>
      </c>
      <c r="G5" s="218">
        <v>2</v>
      </c>
      <c r="H5" s="218">
        <v>3</v>
      </c>
      <c r="I5" s="218">
        <v>15</v>
      </c>
      <c r="K5" t="s">
        <v>44</v>
      </c>
      <c r="L5">
        <v>1</v>
      </c>
      <c r="M5">
        <v>2</v>
      </c>
      <c r="N5">
        <v>9</v>
      </c>
      <c r="P5" s="218" t="s">
        <v>42</v>
      </c>
      <c r="Q5" s="218">
        <v>1</v>
      </c>
      <c r="R5" s="218">
        <v>2</v>
      </c>
      <c r="S5" s="218">
        <v>10</v>
      </c>
      <c r="U5" s="218" t="s">
        <v>10</v>
      </c>
      <c r="V5" s="218">
        <v>2</v>
      </c>
      <c r="W5" s="218">
        <v>2</v>
      </c>
      <c r="X5" s="218">
        <v>12</v>
      </c>
      <c r="Z5" s="218" t="s">
        <v>51</v>
      </c>
      <c r="AA5" s="218">
        <v>1</v>
      </c>
      <c r="AB5" s="218">
        <v>3</v>
      </c>
      <c r="AC5" s="218">
        <v>18</v>
      </c>
      <c r="AE5" s="218" t="s">
        <v>9</v>
      </c>
      <c r="AF5" s="218">
        <v>1</v>
      </c>
      <c r="AG5" s="218">
        <v>4</v>
      </c>
      <c r="AH5" s="218">
        <v>19</v>
      </c>
      <c r="AJ5" s="218" t="s">
        <v>9</v>
      </c>
      <c r="AK5" s="218">
        <v>1</v>
      </c>
      <c r="AL5" s="218">
        <v>2</v>
      </c>
      <c r="AM5" s="218">
        <v>12</v>
      </c>
      <c r="AO5" s="218" t="s">
        <v>8</v>
      </c>
      <c r="AP5" s="218">
        <v>0</v>
      </c>
      <c r="AQ5" s="218">
        <v>3</v>
      </c>
      <c r="AR5" s="218">
        <v>10</v>
      </c>
      <c r="AT5" s="218" t="s">
        <v>3</v>
      </c>
      <c r="AU5" s="218">
        <v>1</v>
      </c>
      <c r="AV5" s="218">
        <v>6</v>
      </c>
      <c r="AW5" s="218">
        <v>28</v>
      </c>
      <c r="AY5" s="218" t="s">
        <v>3</v>
      </c>
      <c r="AZ5" s="218">
        <v>1</v>
      </c>
      <c r="BA5" s="218">
        <v>2</v>
      </c>
      <c r="BB5" s="218">
        <v>18</v>
      </c>
    </row>
    <row r="6" spans="1:54" x14ac:dyDescent="0.25">
      <c r="A6" s="218" t="s">
        <v>0</v>
      </c>
      <c r="B6" s="218">
        <v>1</v>
      </c>
      <c r="C6" s="218">
        <v>1</v>
      </c>
      <c r="D6" s="218">
        <v>12</v>
      </c>
      <c r="F6" s="218" t="s">
        <v>43</v>
      </c>
      <c r="G6" s="218">
        <v>2</v>
      </c>
      <c r="H6" s="218">
        <v>3</v>
      </c>
      <c r="I6" s="218">
        <v>15</v>
      </c>
      <c r="K6" t="s">
        <v>21</v>
      </c>
      <c r="L6">
        <v>1</v>
      </c>
      <c r="M6">
        <v>1</v>
      </c>
      <c r="N6">
        <v>8</v>
      </c>
      <c r="P6" t="s">
        <v>20</v>
      </c>
      <c r="Q6">
        <v>1</v>
      </c>
      <c r="R6">
        <v>2</v>
      </c>
      <c r="S6">
        <v>9</v>
      </c>
      <c r="U6" s="218" t="s">
        <v>23</v>
      </c>
      <c r="V6" s="218">
        <v>1</v>
      </c>
      <c r="W6" s="218">
        <v>1</v>
      </c>
      <c r="X6" s="218">
        <v>10</v>
      </c>
      <c r="Z6" s="218" t="s">
        <v>0</v>
      </c>
      <c r="AA6" s="218">
        <v>1</v>
      </c>
      <c r="AB6" s="218">
        <v>2</v>
      </c>
      <c r="AC6" s="218">
        <v>10</v>
      </c>
      <c r="AE6" s="218" t="s">
        <v>42</v>
      </c>
      <c r="AF6" s="218">
        <v>0</v>
      </c>
      <c r="AG6" s="218">
        <v>3</v>
      </c>
      <c r="AH6" s="218">
        <v>12</v>
      </c>
      <c r="AJ6" s="218" t="s">
        <v>23</v>
      </c>
      <c r="AK6" s="218">
        <v>0</v>
      </c>
      <c r="AL6" s="218">
        <v>3</v>
      </c>
      <c r="AM6" s="218">
        <v>11</v>
      </c>
      <c r="AO6" s="218" t="s">
        <v>1</v>
      </c>
      <c r="AP6" s="218">
        <v>0</v>
      </c>
      <c r="AQ6" s="218">
        <v>2</v>
      </c>
      <c r="AR6" s="218">
        <v>10</v>
      </c>
      <c r="AT6" t="s">
        <v>23</v>
      </c>
      <c r="AU6">
        <v>0</v>
      </c>
      <c r="AV6">
        <v>1</v>
      </c>
      <c r="AW6">
        <v>5</v>
      </c>
      <c r="AY6" s="218" t="s">
        <v>9</v>
      </c>
      <c r="AZ6" s="218">
        <v>0</v>
      </c>
      <c r="BA6" s="218">
        <v>3</v>
      </c>
      <c r="BB6" s="218">
        <v>14</v>
      </c>
    </row>
    <row r="7" spans="1:54" x14ac:dyDescent="0.25">
      <c r="A7" t="s">
        <v>3</v>
      </c>
      <c r="B7">
        <v>1</v>
      </c>
      <c r="C7">
        <v>1</v>
      </c>
      <c r="D7">
        <v>8</v>
      </c>
      <c r="F7" s="218" t="s">
        <v>2</v>
      </c>
      <c r="G7" s="218">
        <v>2</v>
      </c>
      <c r="H7" s="218">
        <v>2</v>
      </c>
      <c r="I7" s="218">
        <v>13</v>
      </c>
      <c r="K7" t="s">
        <v>4</v>
      </c>
      <c r="L7">
        <v>1</v>
      </c>
      <c r="M7">
        <v>1</v>
      </c>
      <c r="N7">
        <v>8</v>
      </c>
      <c r="P7" s="216" t="s">
        <v>22</v>
      </c>
      <c r="Q7" s="216">
        <v>0</v>
      </c>
      <c r="R7" s="216">
        <v>0</v>
      </c>
      <c r="S7" s="216">
        <v>5</v>
      </c>
      <c r="U7" t="s">
        <v>44</v>
      </c>
      <c r="V7">
        <v>0</v>
      </c>
      <c r="W7">
        <v>3</v>
      </c>
      <c r="X7">
        <v>9</v>
      </c>
      <c r="Z7" t="s">
        <v>42</v>
      </c>
      <c r="AA7">
        <v>1</v>
      </c>
      <c r="AB7">
        <v>2</v>
      </c>
      <c r="AC7">
        <v>9</v>
      </c>
      <c r="AE7" s="218" t="s">
        <v>39</v>
      </c>
      <c r="AF7" s="218">
        <v>2</v>
      </c>
      <c r="AG7" s="218">
        <v>2</v>
      </c>
      <c r="AH7" s="218">
        <v>12</v>
      </c>
      <c r="AJ7" s="218" t="s">
        <v>43</v>
      </c>
      <c r="AK7" s="218">
        <v>0</v>
      </c>
      <c r="AL7" s="218">
        <v>2</v>
      </c>
      <c r="AM7" s="218">
        <v>11</v>
      </c>
      <c r="AO7" t="s">
        <v>38</v>
      </c>
      <c r="AP7">
        <v>1</v>
      </c>
      <c r="AQ7">
        <v>1</v>
      </c>
      <c r="AR7">
        <v>8</v>
      </c>
      <c r="AT7" t="s">
        <v>7</v>
      </c>
      <c r="AU7">
        <v>0</v>
      </c>
      <c r="AV7">
        <v>1</v>
      </c>
      <c r="AW7">
        <v>4</v>
      </c>
      <c r="AY7" t="s">
        <v>41</v>
      </c>
      <c r="AZ7">
        <v>1</v>
      </c>
      <c r="BA7">
        <v>1</v>
      </c>
      <c r="BB7">
        <v>6</v>
      </c>
    </row>
    <row r="8" spans="1:54" x14ac:dyDescent="0.25">
      <c r="A8" t="s">
        <v>38</v>
      </c>
      <c r="B8">
        <v>0</v>
      </c>
      <c r="C8">
        <v>2</v>
      </c>
      <c r="D8">
        <v>6</v>
      </c>
      <c r="F8" s="218" t="s">
        <v>38</v>
      </c>
      <c r="G8" s="218">
        <v>2</v>
      </c>
      <c r="H8" s="218">
        <v>2</v>
      </c>
      <c r="I8" s="218">
        <v>12</v>
      </c>
      <c r="K8" t="s">
        <v>0</v>
      </c>
      <c r="L8">
        <v>1</v>
      </c>
      <c r="M8">
        <v>1</v>
      </c>
      <c r="N8">
        <v>6</v>
      </c>
      <c r="P8" t="s">
        <v>21</v>
      </c>
      <c r="Q8">
        <v>0</v>
      </c>
      <c r="R8">
        <v>1</v>
      </c>
      <c r="S8">
        <v>4</v>
      </c>
      <c r="U8" t="s">
        <v>3</v>
      </c>
      <c r="V8">
        <v>1</v>
      </c>
      <c r="W8">
        <v>1</v>
      </c>
      <c r="X8">
        <v>7</v>
      </c>
      <c r="Z8" t="s">
        <v>4</v>
      </c>
      <c r="AA8">
        <v>1</v>
      </c>
      <c r="AB8">
        <v>1</v>
      </c>
      <c r="AC8">
        <v>9</v>
      </c>
      <c r="AE8" s="218" t="s">
        <v>23</v>
      </c>
      <c r="AF8" s="218">
        <v>0</v>
      </c>
      <c r="AG8" s="218">
        <v>3</v>
      </c>
      <c r="AH8" s="218">
        <v>10</v>
      </c>
      <c r="AJ8" s="218" t="s">
        <v>24</v>
      </c>
      <c r="AK8" s="218">
        <v>1</v>
      </c>
      <c r="AL8" s="218">
        <v>2</v>
      </c>
      <c r="AM8" s="218">
        <v>10</v>
      </c>
      <c r="AO8" t="s">
        <v>51</v>
      </c>
      <c r="AP8">
        <v>1</v>
      </c>
      <c r="AQ8">
        <v>1</v>
      </c>
      <c r="AR8">
        <v>7</v>
      </c>
      <c r="AT8" s="8" t="s">
        <v>41</v>
      </c>
      <c r="AU8" s="8">
        <v>0</v>
      </c>
      <c r="AV8" s="8">
        <v>1</v>
      </c>
      <c r="AW8" s="8">
        <v>3</v>
      </c>
      <c r="AY8" s="216" t="s">
        <v>23</v>
      </c>
      <c r="AZ8" s="216">
        <v>0</v>
      </c>
      <c r="BA8" s="216">
        <v>0</v>
      </c>
      <c r="BB8" s="216">
        <v>5</v>
      </c>
    </row>
    <row r="9" spans="1:54" x14ac:dyDescent="0.25">
      <c r="A9" t="s">
        <v>22</v>
      </c>
      <c r="B9">
        <v>0</v>
      </c>
      <c r="C9">
        <v>1</v>
      </c>
      <c r="D9">
        <v>5</v>
      </c>
      <c r="F9" t="s">
        <v>3</v>
      </c>
      <c r="G9">
        <v>1</v>
      </c>
      <c r="H9">
        <v>1</v>
      </c>
      <c r="I9">
        <v>9</v>
      </c>
      <c r="K9" t="s">
        <v>20</v>
      </c>
      <c r="L9">
        <v>1</v>
      </c>
      <c r="M9">
        <v>1</v>
      </c>
      <c r="N9">
        <v>6</v>
      </c>
      <c r="P9" t="s">
        <v>18</v>
      </c>
      <c r="Q9">
        <v>0</v>
      </c>
      <c r="R9">
        <v>1</v>
      </c>
      <c r="S9">
        <v>4</v>
      </c>
      <c r="U9" t="s">
        <v>11</v>
      </c>
      <c r="V9">
        <v>0</v>
      </c>
      <c r="W9">
        <v>1</v>
      </c>
      <c r="X9">
        <v>7</v>
      </c>
      <c r="Z9" t="s">
        <v>21</v>
      </c>
      <c r="AA9">
        <v>0</v>
      </c>
      <c r="AB9">
        <v>2</v>
      </c>
      <c r="AC9">
        <v>7</v>
      </c>
      <c r="AE9" t="s">
        <v>8</v>
      </c>
      <c r="AF9">
        <v>0</v>
      </c>
      <c r="AG9">
        <v>2</v>
      </c>
      <c r="AH9">
        <v>7</v>
      </c>
      <c r="AJ9" t="s">
        <v>40</v>
      </c>
      <c r="AK9">
        <v>0</v>
      </c>
      <c r="AL9">
        <v>1</v>
      </c>
      <c r="AM9">
        <v>7</v>
      </c>
      <c r="AO9" t="s">
        <v>23</v>
      </c>
      <c r="AP9">
        <v>0</v>
      </c>
      <c r="AQ9">
        <v>2</v>
      </c>
      <c r="AR9">
        <v>6</v>
      </c>
      <c r="AT9" s="8" t="s">
        <v>38</v>
      </c>
      <c r="AU9" s="8">
        <v>0</v>
      </c>
      <c r="AV9" s="8">
        <v>1</v>
      </c>
      <c r="AW9" s="8">
        <v>3</v>
      </c>
      <c r="AY9" s="8" t="s">
        <v>28</v>
      </c>
      <c r="AZ9" s="8">
        <v>0</v>
      </c>
      <c r="BA9" s="8">
        <v>1</v>
      </c>
      <c r="BB9" s="8">
        <v>3</v>
      </c>
    </row>
    <row r="10" spans="1:54" x14ac:dyDescent="0.25">
      <c r="A10" t="s">
        <v>20</v>
      </c>
      <c r="B10">
        <v>0</v>
      </c>
      <c r="C10">
        <v>1</v>
      </c>
      <c r="D10">
        <v>4</v>
      </c>
      <c r="F10" t="s">
        <v>19</v>
      </c>
      <c r="G10">
        <v>0</v>
      </c>
      <c r="H10">
        <v>2</v>
      </c>
      <c r="I10">
        <v>6</v>
      </c>
      <c r="K10" t="s">
        <v>47</v>
      </c>
      <c r="L10">
        <v>0</v>
      </c>
      <c r="M10">
        <v>1</v>
      </c>
      <c r="N10">
        <v>6</v>
      </c>
      <c r="P10" t="s">
        <v>10</v>
      </c>
      <c r="Q10">
        <v>0</v>
      </c>
      <c r="R10">
        <v>1</v>
      </c>
      <c r="S10">
        <v>4</v>
      </c>
      <c r="U10" t="s">
        <v>8</v>
      </c>
      <c r="V10">
        <v>1</v>
      </c>
      <c r="W10">
        <v>1</v>
      </c>
      <c r="X10">
        <v>6</v>
      </c>
      <c r="Z10" t="s">
        <v>50</v>
      </c>
      <c r="AA10">
        <v>0</v>
      </c>
      <c r="AB10">
        <v>2</v>
      </c>
      <c r="AC10">
        <v>7</v>
      </c>
      <c r="AE10" t="s">
        <v>1</v>
      </c>
      <c r="AF10">
        <v>0</v>
      </c>
      <c r="AG10">
        <v>2</v>
      </c>
      <c r="AH10">
        <v>7</v>
      </c>
      <c r="AJ10" t="s">
        <v>50</v>
      </c>
      <c r="AK10">
        <v>0</v>
      </c>
      <c r="AL10">
        <v>1</v>
      </c>
      <c r="AM10">
        <v>4</v>
      </c>
      <c r="AO10" s="216" t="s">
        <v>44</v>
      </c>
      <c r="AP10" s="216">
        <v>0</v>
      </c>
      <c r="AQ10" s="216">
        <v>0</v>
      </c>
      <c r="AR10" s="216">
        <v>6</v>
      </c>
      <c r="AT10" s="8" t="s">
        <v>10</v>
      </c>
      <c r="AU10" s="8">
        <v>0</v>
      </c>
      <c r="AV10" s="8">
        <v>1</v>
      </c>
      <c r="AW10" s="8">
        <v>3</v>
      </c>
      <c r="AY10" s="8" t="s">
        <v>37</v>
      </c>
      <c r="AZ10" s="8">
        <v>0</v>
      </c>
      <c r="BA10" s="8">
        <v>1</v>
      </c>
      <c r="BB10" s="8">
        <v>3</v>
      </c>
    </row>
    <row r="11" spans="1:54" x14ac:dyDescent="0.25">
      <c r="A11" t="s">
        <v>21</v>
      </c>
      <c r="B11">
        <v>0</v>
      </c>
      <c r="C11">
        <v>1</v>
      </c>
      <c r="D11">
        <v>4</v>
      </c>
      <c r="F11" t="s">
        <v>42</v>
      </c>
      <c r="G11">
        <v>0</v>
      </c>
      <c r="H11">
        <v>1</v>
      </c>
      <c r="I11">
        <v>5</v>
      </c>
      <c r="K11" t="s">
        <v>23</v>
      </c>
      <c r="L11">
        <v>0</v>
      </c>
      <c r="M11">
        <v>1</v>
      </c>
      <c r="N11">
        <v>5</v>
      </c>
      <c r="P11" s="216" t="s">
        <v>1</v>
      </c>
      <c r="Q11" s="216">
        <v>0</v>
      </c>
      <c r="R11" s="216">
        <v>0</v>
      </c>
      <c r="S11" s="216">
        <v>4</v>
      </c>
      <c r="U11" t="s">
        <v>21</v>
      </c>
      <c r="V11">
        <v>0</v>
      </c>
      <c r="W11">
        <v>1</v>
      </c>
      <c r="X11">
        <v>5</v>
      </c>
      <c r="Z11" t="s">
        <v>41</v>
      </c>
      <c r="AA11">
        <v>0</v>
      </c>
      <c r="AB11">
        <v>1</v>
      </c>
      <c r="AC11">
        <v>7</v>
      </c>
      <c r="AE11" t="s">
        <v>0</v>
      </c>
      <c r="AF11">
        <v>1</v>
      </c>
      <c r="AG11">
        <v>1</v>
      </c>
      <c r="AH11">
        <v>7</v>
      </c>
      <c r="AJ11" t="s">
        <v>52</v>
      </c>
      <c r="AK11">
        <v>0</v>
      </c>
      <c r="AL11">
        <v>1</v>
      </c>
      <c r="AM11">
        <v>4</v>
      </c>
      <c r="AO11" t="s">
        <v>24</v>
      </c>
      <c r="AP11">
        <v>0</v>
      </c>
      <c r="AQ11">
        <v>1</v>
      </c>
      <c r="AR11">
        <v>5</v>
      </c>
      <c r="AY11" s="8" t="s">
        <v>60</v>
      </c>
      <c r="AZ11" s="8">
        <v>0</v>
      </c>
      <c r="BA11" s="8">
        <v>1</v>
      </c>
      <c r="BB11" s="8">
        <v>3</v>
      </c>
    </row>
    <row r="12" spans="1:54" x14ac:dyDescent="0.25">
      <c r="A12" t="s">
        <v>5</v>
      </c>
      <c r="B12">
        <v>0</v>
      </c>
      <c r="C12">
        <v>1</v>
      </c>
      <c r="D12">
        <v>4</v>
      </c>
      <c r="F12" t="s">
        <v>27</v>
      </c>
      <c r="G12">
        <v>0</v>
      </c>
      <c r="H12">
        <v>1</v>
      </c>
      <c r="I12">
        <v>4</v>
      </c>
      <c r="K12" t="s">
        <v>1</v>
      </c>
      <c r="L12">
        <v>0</v>
      </c>
      <c r="M12">
        <v>1</v>
      </c>
      <c r="N12">
        <v>4</v>
      </c>
      <c r="P12" s="216" t="s">
        <v>35</v>
      </c>
      <c r="Q12" s="216">
        <v>0</v>
      </c>
      <c r="R12" s="216">
        <v>0</v>
      </c>
      <c r="S12" s="216">
        <v>4</v>
      </c>
      <c r="U12" s="216" t="s">
        <v>18</v>
      </c>
      <c r="V12" s="216">
        <v>0</v>
      </c>
      <c r="W12" s="216">
        <v>0</v>
      </c>
      <c r="X12" s="216">
        <v>5</v>
      </c>
      <c r="Z12" t="s">
        <v>40</v>
      </c>
      <c r="AA12">
        <v>1</v>
      </c>
      <c r="AB12">
        <v>1</v>
      </c>
      <c r="AC12">
        <v>6</v>
      </c>
      <c r="AE12" t="s">
        <v>43</v>
      </c>
      <c r="AF12">
        <v>0</v>
      </c>
      <c r="AG12">
        <v>1</v>
      </c>
      <c r="AH12">
        <v>5</v>
      </c>
      <c r="AJ12" s="8" t="s">
        <v>22</v>
      </c>
      <c r="AK12" s="8">
        <v>0</v>
      </c>
      <c r="AL12" s="8">
        <v>1</v>
      </c>
      <c r="AM12" s="8">
        <v>3</v>
      </c>
      <c r="AO12" t="s">
        <v>20</v>
      </c>
      <c r="AP12">
        <v>0</v>
      </c>
      <c r="AQ12">
        <v>1</v>
      </c>
      <c r="AR12">
        <v>5</v>
      </c>
    </row>
    <row r="13" spans="1:54" x14ac:dyDescent="0.25">
      <c r="A13" s="216" t="s">
        <v>39</v>
      </c>
      <c r="B13" s="216">
        <v>0</v>
      </c>
      <c r="C13" s="216">
        <v>0</v>
      </c>
      <c r="D13" s="216">
        <v>4</v>
      </c>
      <c r="F13" s="8" t="s">
        <v>22</v>
      </c>
      <c r="G13" s="8">
        <v>0</v>
      </c>
      <c r="H13" s="8">
        <v>1</v>
      </c>
      <c r="I13" s="8">
        <v>3</v>
      </c>
      <c r="K13" s="8" t="s">
        <v>19</v>
      </c>
      <c r="L13" s="8">
        <v>0</v>
      </c>
      <c r="M13" s="8">
        <v>1</v>
      </c>
      <c r="N13" s="8">
        <v>3</v>
      </c>
      <c r="P13" s="216" t="s">
        <v>39</v>
      </c>
      <c r="Q13" s="216">
        <v>0</v>
      </c>
      <c r="R13" s="216">
        <v>0</v>
      </c>
      <c r="S13" s="216">
        <v>4</v>
      </c>
      <c r="U13" t="s">
        <v>42</v>
      </c>
      <c r="V13">
        <v>0</v>
      </c>
      <c r="W13">
        <v>1</v>
      </c>
      <c r="X13">
        <v>4</v>
      </c>
      <c r="Z13" t="s">
        <v>22</v>
      </c>
      <c r="AA13">
        <v>0</v>
      </c>
      <c r="AB13">
        <v>1</v>
      </c>
      <c r="AC13">
        <v>5</v>
      </c>
      <c r="AE13" t="s">
        <v>50</v>
      </c>
      <c r="AF13">
        <v>0</v>
      </c>
      <c r="AG13">
        <v>1</v>
      </c>
      <c r="AH13">
        <v>4</v>
      </c>
      <c r="AJ13" s="8" t="s">
        <v>57</v>
      </c>
      <c r="AK13" s="8">
        <v>0</v>
      </c>
      <c r="AL13" s="8">
        <v>1</v>
      </c>
      <c r="AM13" s="8">
        <v>3</v>
      </c>
      <c r="AO13" t="s">
        <v>41</v>
      </c>
      <c r="AP13">
        <v>0</v>
      </c>
      <c r="AQ13">
        <v>1</v>
      </c>
      <c r="AR13">
        <v>4</v>
      </c>
    </row>
    <row r="14" spans="1:54" x14ac:dyDescent="0.25">
      <c r="A14" s="8" t="s">
        <v>26</v>
      </c>
      <c r="B14" s="8">
        <v>0</v>
      </c>
      <c r="C14" s="8">
        <v>1</v>
      </c>
      <c r="D14" s="8">
        <v>3</v>
      </c>
      <c r="F14" s="8" t="s">
        <v>26</v>
      </c>
      <c r="G14" s="8">
        <v>0</v>
      </c>
      <c r="H14" s="8">
        <v>1</v>
      </c>
      <c r="I14" s="8">
        <v>3</v>
      </c>
      <c r="K14" s="8" t="s">
        <v>38</v>
      </c>
      <c r="L14" s="8">
        <v>0</v>
      </c>
      <c r="M14" s="8">
        <v>1</v>
      </c>
      <c r="N14" s="8">
        <v>3</v>
      </c>
      <c r="P14" s="8" t="s">
        <v>44</v>
      </c>
      <c r="Q14" s="8">
        <v>0</v>
      </c>
      <c r="R14" s="8">
        <v>1</v>
      </c>
      <c r="S14" s="8">
        <v>3</v>
      </c>
      <c r="U14" t="s">
        <v>46</v>
      </c>
      <c r="V14">
        <v>0</v>
      </c>
      <c r="W14">
        <v>1</v>
      </c>
      <c r="X14">
        <v>4</v>
      </c>
      <c r="Z14" t="s">
        <v>28</v>
      </c>
      <c r="AA14">
        <v>0</v>
      </c>
      <c r="AB14">
        <v>1</v>
      </c>
      <c r="AC14">
        <v>5</v>
      </c>
      <c r="AE14" t="s">
        <v>22</v>
      </c>
      <c r="AF14">
        <v>0</v>
      </c>
      <c r="AG14">
        <v>1</v>
      </c>
      <c r="AH14">
        <v>4</v>
      </c>
      <c r="AJ14" s="8" t="s">
        <v>61</v>
      </c>
      <c r="AK14" s="8">
        <v>0</v>
      </c>
      <c r="AL14" s="8">
        <v>1</v>
      </c>
      <c r="AM14" s="8">
        <v>3</v>
      </c>
      <c r="AO14" s="8" t="s">
        <v>0</v>
      </c>
      <c r="AP14" s="8">
        <v>0</v>
      </c>
      <c r="AQ14" s="8">
        <v>1</v>
      </c>
      <c r="AR14" s="8">
        <v>3</v>
      </c>
    </row>
    <row r="15" spans="1:54" x14ac:dyDescent="0.25">
      <c r="A15" s="8" t="s">
        <v>23</v>
      </c>
      <c r="B15" s="8">
        <v>0</v>
      </c>
      <c r="C15" s="8">
        <v>1</v>
      </c>
      <c r="D15" s="8">
        <v>3</v>
      </c>
      <c r="F15" s="8" t="s">
        <v>4</v>
      </c>
      <c r="G15" s="8">
        <v>0</v>
      </c>
      <c r="H15" s="8">
        <v>1</v>
      </c>
      <c r="I15" s="8">
        <v>3</v>
      </c>
      <c r="K15" s="217" t="s">
        <v>42</v>
      </c>
      <c r="L15" s="217">
        <v>0</v>
      </c>
      <c r="M15" s="217">
        <v>0</v>
      </c>
      <c r="N15" s="217">
        <v>3</v>
      </c>
      <c r="U15" t="s">
        <v>34</v>
      </c>
      <c r="V15">
        <v>0</v>
      </c>
      <c r="W15">
        <v>1</v>
      </c>
      <c r="X15">
        <v>4</v>
      </c>
      <c r="Z15" t="s">
        <v>8</v>
      </c>
      <c r="AA15">
        <v>0</v>
      </c>
      <c r="AB15">
        <v>1</v>
      </c>
      <c r="AC15">
        <v>4</v>
      </c>
      <c r="AE15" t="s">
        <v>13</v>
      </c>
      <c r="AF15">
        <v>0</v>
      </c>
      <c r="AG15">
        <v>1</v>
      </c>
      <c r="AH15">
        <v>4</v>
      </c>
      <c r="AJ15" s="8" t="s">
        <v>49</v>
      </c>
      <c r="AK15" s="8">
        <v>0</v>
      </c>
      <c r="AL15" s="8">
        <v>1</v>
      </c>
      <c r="AM15" s="8">
        <v>3</v>
      </c>
      <c r="AO15" s="217" t="s">
        <v>7</v>
      </c>
      <c r="AP15" s="217">
        <v>0</v>
      </c>
      <c r="AQ15" s="217">
        <v>0</v>
      </c>
      <c r="AR15" s="217">
        <v>3</v>
      </c>
    </row>
    <row r="16" spans="1:54" x14ac:dyDescent="0.25">
      <c r="A16" s="8" t="s">
        <v>24</v>
      </c>
      <c r="B16" s="8">
        <v>0</v>
      </c>
      <c r="C16" s="8">
        <v>1</v>
      </c>
      <c r="D16" s="8">
        <v>3</v>
      </c>
      <c r="F16" s="8" t="s">
        <v>48</v>
      </c>
      <c r="G16" s="8">
        <v>0</v>
      </c>
      <c r="H16" s="8">
        <v>1</v>
      </c>
      <c r="I16" s="8">
        <v>3</v>
      </c>
      <c r="K16" s="217" t="s">
        <v>9</v>
      </c>
      <c r="L16" s="217">
        <v>0</v>
      </c>
      <c r="M16" s="217">
        <v>0</v>
      </c>
      <c r="N16" s="217">
        <v>3</v>
      </c>
      <c r="U16" s="8" t="s">
        <v>1</v>
      </c>
      <c r="V16" s="8">
        <v>0</v>
      </c>
      <c r="W16" s="8">
        <v>1</v>
      </c>
      <c r="X16" s="8">
        <v>3</v>
      </c>
      <c r="Z16" t="s">
        <v>1</v>
      </c>
      <c r="AA16">
        <v>0</v>
      </c>
      <c r="AB16">
        <v>1</v>
      </c>
      <c r="AC16">
        <v>4</v>
      </c>
      <c r="AE16" s="8" t="s">
        <v>40</v>
      </c>
      <c r="AF16" s="8">
        <v>0</v>
      </c>
      <c r="AG16" s="8">
        <v>1</v>
      </c>
      <c r="AH16" s="8">
        <v>3</v>
      </c>
      <c r="AJ16" s="8" t="s">
        <v>30</v>
      </c>
      <c r="AK16" s="8">
        <v>0</v>
      </c>
      <c r="AL16" s="8">
        <v>1</v>
      </c>
      <c r="AM16" s="8">
        <v>3</v>
      </c>
    </row>
    <row r="17" spans="6:45" x14ac:dyDescent="0.25">
      <c r="F17" s="217" t="s">
        <v>6</v>
      </c>
      <c r="G17" s="217">
        <v>0</v>
      </c>
      <c r="H17" s="217">
        <v>0</v>
      </c>
      <c r="I17" s="217">
        <v>3</v>
      </c>
      <c r="U17" s="8" t="s">
        <v>39</v>
      </c>
      <c r="V17" s="8">
        <v>0</v>
      </c>
      <c r="W17" s="8">
        <v>1</v>
      </c>
      <c r="X17" s="8">
        <v>3</v>
      </c>
      <c r="Z17" s="8" t="s">
        <v>44</v>
      </c>
      <c r="AA17" s="8">
        <v>0</v>
      </c>
      <c r="AB17" s="8">
        <v>1</v>
      </c>
      <c r="AC17" s="8">
        <v>3</v>
      </c>
      <c r="AE17" s="8" t="s">
        <v>58</v>
      </c>
      <c r="AF17" s="8">
        <v>0</v>
      </c>
      <c r="AG17" s="8">
        <v>1</v>
      </c>
      <c r="AH17" s="8">
        <v>3</v>
      </c>
      <c r="AJ17" s="217" t="s">
        <v>12</v>
      </c>
      <c r="AK17" s="217">
        <v>0</v>
      </c>
      <c r="AL17" s="217">
        <v>0</v>
      </c>
      <c r="AM17" s="217">
        <v>3</v>
      </c>
    </row>
    <row r="18" spans="6:45" x14ac:dyDescent="0.25">
      <c r="U18" s="8" t="s">
        <v>24</v>
      </c>
      <c r="V18" s="8">
        <v>0</v>
      </c>
      <c r="W18" s="8">
        <v>1</v>
      </c>
      <c r="X18" s="8">
        <v>3</v>
      </c>
      <c r="Z18" s="8" t="s">
        <v>57</v>
      </c>
      <c r="AA18" s="8">
        <v>0</v>
      </c>
      <c r="AB18" s="8">
        <v>1</v>
      </c>
      <c r="AC18" s="8">
        <v>3</v>
      </c>
      <c r="AE18" s="8" t="s">
        <v>2</v>
      </c>
      <c r="AF18" s="8">
        <v>0</v>
      </c>
      <c r="AG18" s="8">
        <v>1</v>
      </c>
      <c r="AH18" s="8">
        <v>3</v>
      </c>
      <c r="AO18" s="1"/>
      <c r="AP18" s="218"/>
      <c r="AR18" s="8"/>
      <c r="AS18" s="216"/>
    </row>
    <row r="19" spans="6:45" x14ac:dyDescent="0.25">
      <c r="Z19" s="8" t="s">
        <v>25</v>
      </c>
      <c r="AA19" s="8">
        <v>0</v>
      </c>
      <c r="AB19" s="8">
        <v>1</v>
      </c>
      <c r="AC19" s="8">
        <v>3</v>
      </c>
      <c r="AO19" s="1" t="s">
        <v>377</v>
      </c>
      <c r="AP19" s="218">
        <v>5</v>
      </c>
      <c r="AQ19">
        <v>6</v>
      </c>
      <c r="AR19" s="8">
        <v>3</v>
      </c>
      <c r="AS19" s="216">
        <v>1</v>
      </c>
    </row>
    <row r="20" spans="6:45" x14ac:dyDescent="0.25">
      <c r="Z20" s="8" t="s">
        <v>59</v>
      </c>
      <c r="AA20" s="8">
        <v>0</v>
      </c>
      <c r="AB20" s="8">
        <v>1</v>
      </c>
      <c r="AC20" s="8">
        <v>3</v>
      </c>
      <c r="AO20" s="1" t="s">
        <v>379</v>
      </c>
      <c r="AP20" s="218">
        <v>7</v>
      </c>
      <c r="AQ20">
        <v>4</v>
      </c>
      <c r="AR20" s="8">
        <v>4</v>
      </c>
      <c r="AS20" s="216">
        <v>1</v>
      </c>
    </row>
    <row r="21" spans="6:45" x14ac:dyDescent="0.25">
      <c r="Z21" s="217" t="s">
        <v>20</v>
      </c>
      <c r="AA21" s="217">
        <v>0</v>
      </c>
      <c r="AB21" s="217">
        <v>0</v>
      </c>
      <c r="AC21" s="217">
        <v>3</v>
      </c>
      <c r="AO21" s="1" t="s">
        <v>376</v>
      </c>
      <c r="AP21" s="218">
        <v>2</v>
      </c>
      <c r="AQ21">
        <v>9</v>
      </c>
      <c r="AR21" s="8">
        <v>2</v>
      </c>
      <c r="AS21" s="216">
        <v>2</v>
      </c>
    </row>
    <row r="22" spans="6:45" x14ac:dyDescent="0.25">
      <c r="AO22" s="1" t="s">
        <v>375</v>
      </c>
      <c r="AP22" s="218">
        <v>4</v>
      </c>
      <c r="AQ22">
        <v>4</v>
      </c>
      <c r="AR22" s="8">
        <v>1</v>
      </c>
      <c r="AS22" s="216">
        <v>4</v>
      </c>
    </row>
    <row r="23" spans="6:45" x14ac:dyDescent="0.25">
      <c r="AO23" s="1" t="s">
        <v>374</v>
      </c>
      <c r="AP23" s="218">
        <v>5</v>
      </c>
      <c r="AQ23">
        <v>8</v>
      </c>
      <c r="AR23" s="8">
        <v>3</v>
      </c>
      <c r="AS23" s="216">
        <v>1</v>
      </c>
    </row>
    <row r="24" spans="6:45" x14ac:dyDescent="0.25">
      <c r="AO24" s="1" t="s">
        <v>373</v>
      </c>
      <c r="AP24" s="218">
        <v>5</v>
      </c>
      <c r="AQ24">
        <v>10</v>
      </c>
      <c r="AR24" s="8">
        <v>4</v>
      </c>
      <c r="AS24" s="216">
        <v>1</v>
      </c>
    </row>
    <row r="25" spans="6:45" x14ac:dyDescent="0.25">
      <c r="AO25" s="1" t="s">
        <v>372</v>
      </c>
      <c r="AP25" s="218">
        <v>7</v>
      </c>
      <c r="AQ25">
        <v>7</v>
      </c>
      <c r="AR25" s="8">
        <v>3</v>
      </c>
      <c r="AS25" s="216">
        <v>0</v>
      </c>
    </row>
    <row r="26" spans="6:45" x14ac:dyDescent="0.25">
      <c r="AO26" s="1" t="s">
        <v>371</v>
      </c>
      <c r="AP26" s="218">
        <v>7</v>
      </c>
      <c r="AQ26">
        <v>3</v>
      </c>
      <c r="AR26" s="8">
        <v>5</v>
      </c>
      <c r="AS26" s="216">
        <v>1</v>
      </c>
    </row>
    <row r="27" spans="6:45" x14ac:dyDescent="0.25">
      <c r="AO27" s="1" t="s">
        <v>370</v>
      </c>
      <c r="AP27" s="218">
        <v>5</v>
      </c>
      <c r="AQ27">
        <v>6</v>
      </c>
      <c r="AR27" s="8">
        <v>1</v>
      </c>
      <c r="AS27" s="216">
        <v>2</v>
      </c>
    </row>
    <row r="28" spans="6:45" x14ac:dyDescent="0.25">
      <c r="AO28" s="1" t="s">
        <v>366</v>
      </c>
      <c r="AP28" s="218">
        <v>4</v>
      </c>
      <c r="AQ28">
        <v>2</v>
      </c>
      <c r="AR28" s="8">
        <v>3</v>
      </c>
      <c r="AS28" s="216">
        <v>0</v>
      </c>
    </row>
    <row r="29" spans="6:45" x14ac:dyDescent="0.25">
      <c r="AO29" s="1" t="s">
        <v>365</v>
      </c>
      <c r="AP29" s="218">
        <v>5</v>
      </c>
      <c r="AQ29">
        <v>1</v>
      </c>
      <c r="AR29" s="8">
        <v>3</v>
      </c>
      <c r="AS29" s="216">
        <v>1</v>
      </c>
    </row>
  </sheetData>
  <sortState xmlns:xlrd2="http://schemas.microsoft.com/office/spreadsheetml/2017/richdata2" ref="A2:D16">
    <sortCondition descending="1" ref="D6"/>
  </sortState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7EF17-9E41-4BF1-97DF-56A34A1E8E2B}">
  <sheetPr codeName="Sheet13"/>
  <dimension ref="B2:E29"/>
  <sheetViews>
    <sheetView workbookViewId="0">
      <selection activeCell="A2" sqref="A2"/>
    </sheetView>
  </sheetViews>
  <sheetFormatPr defaultRowHeight="15" x14ac:dyDescent="0.25"/>
  <cols>
    <col min="2" max="2" width="12" style="81" bestFit="1" customWidth="1"/>
    <col min="3" max="3" width="9.7109375" style="81" bestFit="1" customWidth="1"/>
    <col min="4" max="4" width="5.85546875" style="250" bestFit="1" customWidth="1"/>
    <col min="5" max="5" width="7.85546875" style="250" bestFit="1" customWidth="1"/>
  </cols>
  <sheetData>
    <row r="2" spans="2:5" x14ac:dyDescent="0.25">
      <c r="B2" s="81" t="s">
        <v>392</v>
      </c>
      <c r="C2" s="81" t="s">
        <v>278</v>
      </c>
      <c r="D2" s="250" t="s">
        <v>391</v>
      </c>
      <c r="E2" s="250" t="s">
        <v>393</v>
      </c>
    </row>
    <row r="3" spans="2:5" x14ac:dyDescent="0.25">
      <c r="B3" s="251" t="s">
        <v>288</v>
      </c>
      <c r="C3" s="81" t="s">
        <v>388</v>
      </c>
      <c r="D3" s="252">
        <f ca="1">COUNTIF('Data1956-2026UEFAcountries'!B15:G34,$B$3)/COUNTA('Data1956-2026UEFAcountries'!B15:G34)</f>
        <v>7.4999999999999997E-2</v>
      </c>
      <c r="E3" s="252">
        <f>COUNTIF('Data1956-2026UEFAcountries'!U15:Y34,$B$3)/COUNTA('Data1956-2026UEFAcountries'!U15:Y34)</f>
        <v>0.06</v>
      </c>
    </row>
    <row r="4" spans="2:5" x14ac:dyDescent="0.25">
      <c r="B4" s="170" t="str">
        <f>B3</f>
        <v>Belgium</v>
      </c>
      <c r="C4" s="81" t="s">
        <v>389</v>
      </c>
      <c r="D4" s="252">
        <f ca="1">COUNTIF('Data1956-2026UEFAcountries'!B35:G54,$B$3)/COUNTA('Data1956-2026UEFAcountries'!B35:G54)</f>
        <v>2.8301886792452831E-2</v>
      </c>
      <c r="E4" s="252">
        <f>COUNTIF('Data1956-2026UEFAcountries'!U35:Y54,$B$3)/COUNTA('Data1956-2026UEFAcountries'!U35:Y54)</f>
        <v>0</v>
      </c>
    </row>
    <row r="5" spans="2:5" x14ac:dyDescent="0.25">
      <c r="B5" s="170" t="str">
        <f>B3</f>
        <v>Belgium</v>
      </c>
      <c r="C5" s="81" t="s">
        <v>390</v>
      </c>
      <c r="D5" s="252">
        <f ca="1">COUNTIF('Data1956-2026UEFAcountries'!B55:G74,$B$3)/COUNTA('Data1956-2026UEFAcountries'!B55:G74)</f>
        <v>0</v>
      </c>
      <c r="E5" s="252">
        <f>COUNTIF('Data1956-2026UEFAcountries'!U55:Y74,$B$3)/COUNTA('Data1956-2026UEFAcountries'!U55:Y74)</f>
        <v>2.2222222222222223E-2</v>
      </c>
    </row>
    <row r="6" spans="2:5" x14ac:dyDescent="0.25">
      <c r="B6" s="81" t="s">
        <v>285</v>
      </c>
      <c r="C6" s="81" t="s">
        <v>388</v>
      </c>
      <c r="D6" s="250">
        <v>0.23333333333333334</v>
      </c>
      <c r="E6" s="250">
        <v>0.02</v>
      </c>
    </row>
    <row r="7" spans="2:5" x14ac:dyDescent="0.25">
      <c r="B7" s="81" t="s">
        <v>285</v>
      </c>
      <c r="C7" s="81" t="s">
        <v>389</v>
      </c>
      <c r="D7" s="250">
        <v>9.4339622641509441E-2</v>
      </c>
      <c r="E7" s="250">
        <v>0.04</v>
      </c>
    </row>
    <row r="8" spans="2:5" x14ac:dyDescent="0.25">
      <c r="B8" s="81" t="s">
        <v>285</v>
      </c>
      <c r="C8" s="81" t="s">
        <v>390</v>
      </c>
      <c r="D8" s="250">
        <v>0.28333333333333333</v>
      </c>
      <c r="E8" s="250">
        <v>5.7142857142857141E-2</v>
      </c>
    </row>
    <row r="9" spans="2:5" x14ac:dyDescent="0.25">
      <c r="B9" s="81" t="s">
        <v>282</v>
      </c>
      <c r="C9" s="81" t="s">
        <v>388</v>
      </c>
      <c r="D9" s="250">
        <v>0.16666666666666666</v>
      </c>
      <c r="E9" s="250">
        <v>0.14000000000000001</v>
      </c>
    </row>
    <row r="10" spans="2:5" x14ac:dyDescent="0.25">
      <c r="B10" s="81" t="s">
        <v>282</v>
      </c>
      <c r="C10" s="81" t="s">
        <v>389</v>
      </c>
      <c r="D10" s="250">
        <v>0.13207547169811321</v>
      </c>
      <c r="E10" s="250">
        <v>0.12</v>
      </c>
    </row>
    <row r="11" spans="2:5" x14ac:dyDescent="0.25">
      <c r="B11" s="81" t="s">
        <v>282</v>
      </c>
      <c r="C11" s="81" t="s">
        <v>390</v>
      </c>
      <c r="D11" s="250">
        <v>0.1</v>
      </c>
      <c r="E11" s="250">
        <v>0.15151515151515152</v>
      </c>
    </row>
    <row r="12" spans="2:5" x14ac:dyDescent="0.25">
      <c r="B12" s="81" t="s">
        <v>293</v>
      </c>
      <c r="C12" s="81" t="s">
        <v>388</v>
      </c>
      <c r="D12" s="250">
        <v>1.6666666666666666E-2</v>
      </c>
      <c r="E12" s="250">
        <v>0.06</v>
      </c>
    </row>
    <row r="13" spans="2:5" x14ac:dyDescent="0.25">
      <c r="B13" s="81" t="s">
        <v>293</v>
      </c>
      <c r="C13" s="81" t="s">
        <v>389</v>
      </c>
      <c r="D13" s="250">
        <v>8.4905660377358486E-2</v>
      </c>
      <c r="E13" s="250">
        <v>0.08</v>
      </c>
    </row>
    <row r="14" spans="2:5" x14ac:dyDescent="0.25">
      <c r="B14" s="81" t="s">
        <v>293</v>
      </c>
      <c r="C14" s="81" t="s">
        <v>390</v>
      </c>
      <c r="D14" s="250">
        <v>0.05</v>
      </c>
      <c r="E14" s="250">
        <v>6.0606060606060608E-2</v>
      </c>
    </row>
    <row r="15" spans="2:5" x14ac:dyDescent="0.25">
      <c r="B15" s="81" t="s">
        <v>284</v>
      </c>
      <c r="C15" s="81" t="s">
        <v>388</v>
      </c>
      <c r="D15" s="250">
        <v>0.10833333333333334</v>
      </c>
      <c r="E15" s="250">
        <v>0.1</v>
      </c>
    </row>
    <row r="16" spans="2:5" x14ac:dyDescent="0.25">
      <c r="B16" s="81" t="s">
        <v>284</v>
      </c>
      <c r="C16" s="81" t="s">
        <v>389</v>
      </c>
      <c r="D16" s="250">
        <v>0.29245283018867924</v>
      </c>
      <c r="E16" s="250">
        <v>0.1</v>
      </c>
    </row>
    <row r="17" spans="2:5" x14ac:dyDescent="0.25">
      <c r="B17" s="81" t="s">
        <v>284</v>
      </c>
      <c r="C17" s="81" t="s">
        <v>390</v>
      </c>
      <c r="D17" s="250">
        <v>8.3333333333333329E-2</v>
      </c>
      <c r="E17" s="250">
        <v>5.7142857142857141E-2</v>
      </c>
    </row>
    <row r="18" spans="2:5" x14ac:dyDescent="0.25">
      <c r="B18" s="81" t="s">
        <v>283</v>
      </c>
      <c r="C18" s="81" t="s">
        <v>388</v>
      </c>
      <c r="D18" s="250">
        <v>0.10833333333333334</v>
      </c>
      <c r="E18" s="250">
        <v>0.02</v>
      </c>
    </row>
    <row r="19" spans="2:5" x14ac:dyDescent="0.25">
      <c r="B19" s="81" t="s">
        <v>283</v>
      </c>
      <c r="C19" s="81" t="s">
        <v>389</v>
      </c>
      <c r="D19" s="250">
        <v>0.16037735849056603</v>
      </c>
      <c r="E19" s="250">
        <v>0</v>
      </c>
    </row>
    <row r="20" spans="2:5" x14ac:dyDescent="0.25">
      <c r="B20" s="81" t="s">
        <v>283</v>
      </c>
      <c r="C20" s="81" t="s">
        <v>390</v>
      </c>
      <c r="D20" s="250">
        <v>0.33333333333333331</v>
      </c>
      <c r="E20" s="250">
        <v>0.11428571428571428</v>
      </c>
    </row>
    <row r="21" spans="2:5" x14ac:dyDescent="0.25">
      <c r="B21" s="81" t="s">
        <v>286</v>
      </c>
      <c r="C21" s="81" t="s">
        <v>388</v>
      </c>
      <c r="D21" s="250">
        <v>7.4999999999999997E-2</v>
      </c>
      <c r="E21" s="250">
        <v>0.06</v>
      </c>
    </row>
    <row r="22" spans="2:5" x14ac:dyDescent="0.25">
      <c r="B22" s="81" t="s">
        <v>286</v>
      </c>
      <c r="C22" s="81" t="s">
        <v>389</v>
      </c>
      <c r="D22" s="250">
        <v>6.6037735849056603E-2</v>
      </c>
      <c r="E22" s="250">
        <v>0.1</v>
      </c>
    </row>
    <row r="23" spans="2:5" x14ac:dyDescent="0.25">
      <c r="B23" s="81" t="s">
        <v>286</v>
      </c>
      <c r="C23" s="81" t="s">
        <v>390</v>
      </c>
      <c r="D23" s="250">
        <v>1.6666666666666666E-2</v>
      </c>
      <c r="E23" s="250">
        <v>5.7142857142857141E-2</v>
      </c>
    </row>
    <row r="24" spans="2:5" x14ac:dyDescent="0.25">
      <c r="B24" s="81" t="s">
        <v>290</v>
      </c>
      <c r="C24" s="81" t="s">
        <v>388</v>
      </c>
      <c r="D24" s="250">
        <v>2.5000000000000001E-2</v>
      </c>
      <c r="E24" s="250">
        <v>0.02</v>
      </c>
    </row>
    <row r="25" spans="2:5" x14ac:dyDescent="0.25">
      <c r="B25" s="81" t="s">
        <v>290</v>
      </c>
      <c r="C25" s="81" t="s">
        <v>389</v>
      </c>
      <c r="D25" s="250">
        <v>5.6603773584905662E-2</v>
      </c>
      <c r="E25" s="250">
        <v>0.06</v>
      </c>
    </row>
    <row r="26" spans="2:5" x14ac:dyDescent="0.25">
      <c r="B26" s="81" t="s">
        <v>290</v>
      </c>
      <c r="C26" s="81" t="s">
        <v>390</v>
      </c>
      <c r="D26" s="250">
        <v>6.6666666666666666E-2</v>
      </c>
      <c r="E26" s="250">
        <v>5.7142857142857141E-2</v>
      </c>
    </row>
    <row r="27" spans="2:5" x14ac:dyDescent="0.25">
      <c r="B27" s="81" t="s">
        <v>288</v>
      </c>
      <c r="C27" s="81" t="s">
        <v>388</v>
      </c>
      <c r="D27" s="250">
        <v>7.4999999999999997E-2</v>
      </c>
      <c r="E27" s="250">
        <v>0.06</v>
      </c>
    </row>
    <row r="28" spans="2:5" x14ac:dyDescent="0.25">
      <c r="B28" s="81" t="s">
        <v>288</v>
      </c>
      <c r="C28" s="81" t="s">
        <v>389</v>
      </c>
      <c r="D28" s="250">
        <v>2.8301886792452831E-2</v>
      </c>
      <c r="E28" s="250">
        <v>0</v>
      </c>
    </row>
    <row r="29" spans="2:5" x14ac:dyDescent="0.25">
      <c r="B29" s="81" t="s">
        <v>288</v>
      </c>
      <c r="C29" s="81" t="s">
        <v>390</v>
      </c>
      <c r="D29" s="250">
        <v>0</v>
      </c>
      <c r="E29" s="250">
        <v>2.8571428571428571E-2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O139"/>
  <sheetViews>
    <sheetView workbookViewId="0">
      <pane xSplit="1" ySplit="1" topLeftCell="B38" activePane="bottomRight" state="frozen"/>
      <selection activeCell="F59" sqref="F59"/>
      <selection pane="topRight" activeCell="F59" sqref="F59"/>
      <selection pane="bottomLeft" activeCell="F59" sqref="F59"/>
      <selection pane="bottomRight" activeCell="E70" sqref="E70"/>
    </sheetView>
  </sheetViews>
  <sheetFormatPr defaultRowHeight="15" x14ac:dyDescent="0.25"/>
  <cols>
    <col min="1" max="1" width="10" bestFit="1" customWidth="1"/>
    <col min="2" max="2" width="18.140625" style="4" customWidth="1"/>
    <col min="3" max="3" width="18.7109375" style="4" bestFit="1" customWidth="1"/>
    <col min="4" max="4" width="8.28515625" style="81" bestFit="1" customWidth="1"/>
    <col min="5" max="5" width="25.5703125" bestFit="1" customWidth="1"/>
    <col min="6" max="6" width="18.42578125" style="4" customWidth="1"/>
    <col min="7" max="7" width="10.28515625" customWidth="1"/>
    <col min="8" max="8" width="10.85546875" bestFit="1" customWidth="1"/>
    <col min="9" max="9" width="10.140625" style="81" bestFit="1" customWidth="1"/>
    <col min="10" max="10" width="25.5703125" style="81" bestFit="1" customWidth="1"/>
    <col min="11" max="11" width="19" style="81" bestFit="1" customWidth="1"/>
    <col min="12" max="12" width="12" style="81" bestFit="1" customWidth="1"/>
    <col min="15" max="15" width="13.28515625" bestFit="1" customWidth="1"/>
  </cols>
  <sheetData>
    <row r="1" spans="1:15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95" t="s">
        <v>191</v>
      </c>
      <c r="F1" s="82" t="s">
        <v>188</v>
      </c>
      <c r="G1" s="92" t="s">
        <v>15</v>
      </c>
      <c r="H1" s="9" t="s">
        <v>278</v>
      </c>
      <c r="I1" s="277" t="s">
        <v>437</v>
      </c>
      <c r="J1" s="277" t="s">
        <v>434</v>
      </c>
      <c r="K1" s="277" t="s">
        <v>433</v>
      </c>
      <c r="L1" s="277" t="s">
        <v>438</v>
      </c>
      <c r="M1" s="390" t="s">
        <v>15</v>
      </c>
      <c r="O1" s="385" t="s">
        <v>458</v>
      </c>
    </row>
    <row r="2" spans="1:15" x14ac:dyDescent="0.25">
      <c r="A2" s="11" t="s">
        <v>73</v>
      </c>
      <c r="B2" s="83" t="s">
        <v>283</v>
      </c>
      <c r="C2" s="387" t="s">
        <v>74</v>
      </c>
      <c r="D2" s="71" t="s">
        <v>75</v>
      </c>
      <c r="E2" s="386" t="s">
        <v>76</v>
      </c>
      <c r="F2" s="83" t="s">
        <v>293</v>
      </c>
      <c r="G2" s="11">
        <v>1956</v>
      </c>
      <c r="H2" s="71" t="s">
        <v>328</v>
      </c>
      <c r="I2" s="279" t="s">
        <v>294</v>
      </c>
      <c r="J2" s="279" t="s">
        <v>464</v>
      </c>
      <c r="K2" s="279" t="s">
        <v>324</v>
      </c>
      <c r="L2" s="279" t="s">
        <v>284</v>
      </c>
      <c r="M2" s="81">
        <v>1956</v>
      </c>
    </row>
    <row r="3" spans="1:15" x14ac:dyDescent="0.25">
      <c r="A3" s="11" t="s">
        <v>77</v>
      </c>
      <c r="B3" s="83" t="s">
        <v>283</v>
      </c>
      <c r="C3" s="387" t="s">
        <v>74</v>
      </c>
      <c r="D3" s="71" t="s">
        <v>78</v>
      </c>
      <c r="E3" s="386" t="s">
        <v>79</v>
      </c>
      <c r="F3" s="83" t="s">
        <v>284</v>
      </c>
      <c r="G3" s="11">
        <v>1957</v>
      </c>
      <c r="H3" s="71" t="s">
        <v>328</v>
      </c>
      <c r="I3" s="279" t="s">
        <v>285</v>
      </c>
      <c r="J3" s="279" t="s">
        <v>43</v>
      </c>
      <c r="K3" s="279" t="s">
        <v>140</v>
      </c>
      <c r="L3" s="279" t="s">
        <v>297</v>
      </c>
      <c r="M3" s="81">
        <v>1957</v>
      </c>
    </row>
    <row r="4" spans="1:15" x14ac:dyDescent="0.25">
      <c r="A4" s="11" t="s">
        <v>80</v>
      </c>
      <c r="B4" s="83" t="s">
        <v>283</v>
      </c>
      <c r="C4" s="387" t="s">
        <v>74</v>
      </c>
      <c r="D4" s="71" t="s">
        <v>81</v>
      </c>
      <c r="E4" s="386" t="s">
        <v>324</v>
      </c>
      <c r="F4" s="83" t="s">
        <v>284</v>
      </c>
      <c r="G4" s="11">
        <v>1958</v>
      </c>
      <c r="H4" s="71" t="s">
        <v>328</v>
      </c>
      <c r="I4" s="279" t="s">
        <v>285</v>
      </c>
      <c r="J4" s="279" t="s">
        <v>43</v>
      </c>
      <c r="K4" s="279" t="s">
        <v>463</v>
      </c>
      <c r="L4" s="279" t="s">
        <v>261</v>
      </c>
      <c r="M4" s="81">
        <v>1958</v>
      </c>
    </row>
    <row r="5" spans="1:15" x14ac:dyDescent="0.25">
      <c r="A5" s="11" t="s">
        <v>82</v>
      </c>
      <c r="B5" s="83" t="s">
        <v>283</v>
      </c>
      <c r="C5" s="387" t="s">
        <v>74</v>
      </c>
      <c r="D5" s="71" t="s">
        <v>78</v>
      </c>
      <c r="E5" s="386" t="s">
        <v>76</v>
      </c>
      <c r="F5" s="83" t="s">
        <v>293</v>
      </c>
      <c r="G5" s="11">
        <v>1959</v>
      </c>
      <c r="H5" s="71" t="s">
        <v>328</v>
      </c>
      <c r="I5" s="279" t="s">
        <v>283</v>
      </c>
      <c r="J5" s="279" t="s">
        <v>113</v>
      </c>
      <c r="K5" s="279" t="s">
        <v>462</v>
      </c>
      <c r="L5" s="279" t="s">
        <v>455</v>
      </c>
      <c r="M5" s="81">
        <v>1959</v>
      </c>
    </row>
    <row r="6" spans="1:15" x14ac:dyDescent="0.25">
      <c r="A6" s="11" t="s">
        <v>83</v>
      </c>
      <c r="B6" s="83" t="s">
        <v>283</v>
      </c>
      <c r="C6" s="387" t="s">
        <v>74</v>
      </c>
      <c r="D6" s="71" t="s">
        <v>84</v>
      </c>
      <c r="E6" s="386" t="s">
        <v>85</v>
      </c>
      <c r="F6" s="83" t="s">
        <v>282</v>
      </c>
      <c r="G6" s="11">
        <v>1960</v>
      </c>
      <c r="H6" s="71" t="s">
        <v>328</v>
      </c>
      <c r="I6" s="279" t="s">
        <v>294</v>
      </c>
      <c r="J6" s="279" t="s">
        <v>246</v>
      </c>
      <c r="K6" s="279" t="s">
        <v>88</v>
      </c>
      <c r="L6" s="279" t="s">
        <v>283</v>
      </c>
      <c r="M6" s="81">
        <v>1960</v>
      </c>
    </row>
    <row r="7" spans="1:15" x14ac:dyDescent="0.25">
      <c r="A7" s="11" t="s">
        <v>86</v>
      </c>
      <c r="B7" s="83" t="s">
        <v>290</v>
      </c>
      <c r="C7" s="387" t="s">
        <v>87</v>
      </c>
      <c r="D7" s="71" t="s">
        <v>81</v>
      </c>
      <c r="E7" s="386" t="s">
        <v>88</v>
      </c>
      <c r="F7" s="83" t="s">
        <v>283</v>
      </c>
      <c r="G7" s="11">
        <v>1961</v>
      </c>
      <c r="H7" s="71" t="s">
        <v>328</v>
      </c>
      <c r="I7" s="279" t="s">
        <v>295</v>
      </c>
      <c r="J7" s="279" t="s">
        <v>315</v>
      </c>
      <c r="K7" s="279" t="s">
        <v>124</v>
      </c>
      <c r="L7" s="279" t="s">
        <v>282</v>
      </c>
      <c r="M7" s="81">
        <v>1961</v>
      </c>
    </row>
    <row r="8" spans="1:15" x14ac:dyDescent="0.25">
      <c r="A8" s="11" t="s">
        <v>89</v>
      </c>
      <c r="B8" s="83" t="s">
        <v>290</v>
      </c>
      <c r="C8" s="387" t="s">
        <v>87</v>
      </c>
      <c r="D8" s="71" t="s">
        <v>90</v>
      </c>
      <c r="E8" s="386" t="s">
        <v>74</v>
      </c>
      <c r="F8" s="83" t="s">
        <v>283</v>
      </c>
      <c r="G8" s="11">
        <v>1962</v>
      </c>
      <c r="H8" s="71" t="s">
        <v>328</v>
      </c>
      <c r="I8" s="279" t="s">
        <v>285</v>
      </c>
      <c r="J8" s="279" t="s">
        <v>23</v>
      </c>
      <c r="K8" s="279" t="s">
        <v>313</v>
      </c>
      <c r="L8" s="279" t="s">
        <v>288</v>
      </c>
      <c r="M8" s="81">
        <v>1962</v>
      </c>
    </row>
    <row r="9" spans="1:15" x14ac:dyDescent="0.25">
      <c r="A9" s="11" t="s">
        <v>91</v>
      </c>
      <c r="B9" s="83" t="s">
        <v>284</v>
      </c>
      <c r="C9" s="387" t="s">
        <v>324</v>
      </c>
      <c r="D9" s="71" t="s">
        <v>92</v>
      </c>
      <c r="E9" s="386" t="s">
        <v>87</v>
      </c>
      <c r="F9" s="83" t="s">
        <v>290</v>
      </c>
      <c r="G9" s="11">
        <v>1963</v>
      </c>
      <c r="H9" s="71" t="s">
        <v>328</v>
      </c>
      <c r="I9" s="279" t="s">
        <v>294</v>
      </c>
      <c r="J9" s="279" t="s">
        <v>461</v>
      </c>
      <c r="K9" s="279" t="s">
        <v>105</v>
      </c>
      <c r="L9" s="279" t="s">
        <v>286</v>
      </c>
      <c r="M9" s="81">
        <v>1963</v>
      </c>
    </row>
    <row r="10" spans="1:15" x14ac:dyDescent="0.25">
      <c r="A10" s="11" t="s">
        <v>93</v>
      </c>
      <c r="B10" s="83" t="s">
        <v>284</v>
      </c>
      <c r="C10" s="387" t="s">
        <v>325</v>
      </c>
      <c r="D10" s="71" t="s">
        <v>94</v>
      </c>
      <c r="E10" s="386" t="s">
        <v>74</v>
      </c>
      <c r="F10" s="83" t="s">
        <v>283</v>
      </c>
      <c r="G10" s="11">
        <v>1964</v>
      </c>
      <c r="H10" s="71" t="s">
        <v>328</v>
      </c>
      <c r="I10" s="279" t="s">
        <v>282</v>
      </c>
      <c r="J10" s="279" t="s">
        <v>149</v>
      </c>
      <c r="K10" s="279" t="s">
        <v>454</v>
      </c>
      <c r="L10" s="279" t="s">
        <v>455</v>
      </c>
      <c r="M10" s="81">
        <v>1964</v>
      </c>
    </row>
    <row r="11" spans="1:15" x14ac:dyDescent="0.25">
      <c r="A11" s="11" t="s">
        <v>95</v>
      </c>
      <c r="B11" s="83" t="s">
        <v>284</v>
      </c>
      <c r="C11" s="387" t="s">
        <v>325</v>
      </c>
      <c r="D11" s="71" t="s">
        <v>96</v>
      </c>
      <c r="E11" s="386" t="s">
        <v>87</v>
      </c>
      <c r="F11" s="83" t="s">
        <v>290</v>
      </c>
      <c r="G11" s="11">
        <v>1965</v>
      </c>
      <c r="H11" s="71" t="s">
        <v>328</v>
      </c>
      <c r="I11" s="279" t="s">
        <v>285</v>
      </c>
      <c r="J11" s="279" t="s">
        <v>3</v>
      </c>
      <c r="K11" s="279" t="s">
        <v>460</v>
      </c>
      <c r="L11" s="279" t="s">
        <v>261</v>
      </c>
      <c r="M11" s="81">
        <v>1965</v>
      </c>
    </row>
    <row r="12" spans="1:15" x14ac:dyDescent="0.25">
      <c r="A12" s="11" t="s">
        <v>97</v>
      </c>
      <c r="B12" s="83" t="s">
        <v>283</v>
      </c>
      <c r="C12" s="387" t="s">
        <v>74</v>
      </c>
      <c r="D12" s="71" t="s">
        <v>92</v>
      </c>
      <c r="E12" s="386" t="s">
        <v>334</v>
      </c>
      <c r="F12" s="83" t="s">
        <v>297</v>
      </c>
      <c r="G12" s="11">
        <v>1966</v>
      </c>
      <c r="H12" s="71" t="s">
        <v>328</v>
      </c>
      <c r="I12" s="279" t="s">
        <v>285</v>
      </c>
      <c r="J12" s="279" t="s">
        <v>43</v>
      </c>
      <c r="K12" s="279" t="s">
        <v>325</v>
      </c>
      <c r="L12" s="279" t="s">
        <v>284</v>
      </c>
      <c r="M12" s="81">
        <v>1966</v>
      </c>
    </row>
    <row r="13" spans="1:15" x14ac:dyDescent="0.25">
      <c r="A13" s="11" t="s">
        <v>98</v>
      </c>
      <c r="B13" s="83" t="s">
        <v>294</v>
      </c>
      <c r="C13" s="387" t="s">
        <v>99</v>
      </c>
      <c r="D13" s="71" t="s">
        <v>92</v>
      </c>
      <c r="E13" s="386" t="s">
        <v>325</v>
      </c>
      <c r="F13" s="83" t="s">
        <v>284</v>
      </c>
      <c r="G13" s="11">
        <v>1967</v>
      </c>
      <c r="H13" s="71" t="s">
        <v>328</v>
      </c>
      <c r="I13" s="279" t="s">
        <v>409</v>
      </c>
      <c r="J13" s="279" t="s">
        <v>459</v>
      </c>
      <c r="K13" s="279" t="s">
        <v>453</v>
      </c>
      <c r="L13" s="279" t="s">
        <v>406</v>
      </c>
      <c r="M13" s="81">
        <v>1967</v>
      </c>
    </row>
    <row r="14" spans="1:15" x14ac:dyDescent="0.25">
      <c r="A14" s="11" t="s">
        <v>100</v>
      </c>
      <c r="B14" s="83" t="s">
        <v>285</v>
      </c>
      <c r="C14" s="387" t="s">
        <v>43</v>
      </c>
      <c r="D14" s="71" t="s">
        <v>101</v>
      </c>
      <c r="E14" s="386" t="s">
        <v>87</v>
      </c>
      <c r="F14" s="83" t="s">
        <v>290</v>
      </c>
      <c r="G14" s="11">
        <v>1968</v>
      </c>
      <c r="H14" s="71" t="s">
        <v>328</v>
      </c>
      <c r="I14" s="279" t="s">
        <v>283</v>
      </c>
      <c r="J14" s="279" t="s">
        <v>74</v>
      </c>
      <c r="K14" s="279" t="s">
        <v>110</v>
      </c>
      <c r="L14" s="279" t="s">
        <v>284</v>
      </c>
      <c r="M14" s="81">
        <v>1968</v>
      </c>
    </row>
    <row r="15" spans="1:15" x14ac:dyDescent="0.25">
      <c r="A15" s="11" t="s">
        <v>102</v>
      </c>
      <c r="B15" s="83" t="s">
        <v>284</v>
      </c>
      <c r="C15" s="387" t="s">
        <v>324</v>
      </c>
      <c r="D15" s="71" t="s">
        <v>101</v>
      </c>
      <c r="E15" s="386" t="s">
        <v>103</v>
      </c>
      <c r="F15" s="83" t="s">
        <v>286</v>
      </c>
      <c r="G15" s="11">
        <v>1969</v>
      </c>
      <c r="H15" s="71" t="s">
        <v>328</v>
      </c>
      <c r="I15" s="279" t="s">
        <v>285</v>
      </c>
      <c r="J15" s="279" t="s">
        <v>43</v>
      </c>
      <c r="K15" s="279" t="s">
        <v>457</v>
      </c>
      <c r="L15" s="279" t="s">
        <v>409</v>
      </c>
      <c r="M15" s="81">
        <v>1969</v>
      </c>
    </row>
    <row r="16" spans="1:15" x14ac:dyDescent="0.25">
      <c r="A16" s="11" t="s">
        <v>104</v>
      </c>
      <c r="B16" s="83" t="s">
        <v>286</v>
      </c>
      <c r="C16" s="387" t="s">
        <v>105</v>
      </c>
      <c r="D16" s="71" t="s">
        <v>92</v>
      </c>
      <c r="E16" s="386" t="s">
        <v>99</v>
      </c>
      <c r="F16" s="83" t="s">
        <v>294</v>
      </c>
      <c r="G16" s="11">
        <v>1970</v>
      </c>
      <c r="H16" s="71" t="s">
        <v>328</v>
      </c>
      <c r="I16" s="279" t="s">
        <v>285</v>
      </c>
      <c r="J16" s="279" t="s">
        <v>51</v>
      </c>
      <c r="K16" s="279" t="s">
        <v>456</v>
      </c>
      <c r="L16" s="279" t="s">
        <v>331</v>
      </c>
      <c r="M16" s="81">
        <v>1970</v>
      </c>
    </row>
    <row r="17" spans="1:13" x14ac:dyDescent="0.25">
      <c r="A17" s="11" t="s">
        <v>106</v>
      </c>
      <c r="B17" s="83" t="s">
        <v>286</v>
      </c>
      <c r="C17" s="387" t="s">
        <v>103</v>
      </c>
      <c r="D17" s="71" t="s">
        <v>78</v>
      </c>
      <c r="E17" s="386" t="s">
        <v>107</v>
      </c>
      <c r="F17" s="83" t="s">
        <v>330</v>
      </c>
      <c r="G17" s="11">
        <v>1971</v>
      </c>
      <c r="H17" s="71" t="s">
        <v>328</v>
      </c>
      <c r="I17" s="279" t="s">
        <v>283</v>
      </c>
      <c r="J17" s="279" t="s">
        <v>113</v>
      </c>
      <c r="K17" s="279" t="s">
        <v>140</v>
      </c>
      <c r="L17" s="279" t="s">
        <v>297</v>
      </c>
      <c r="M17" s="81">
        <v>1971</v>
      </c>
    </row>
    <row r="18" spans="1:13" x14ac:dyDescent="0.25">
      <c r="A18" s="11" t="s">
        <v>108</v>
      </c>
      <c r="B18" s="83" t="s">
        <v>286</v>
      </c>
      <c r="C18" s="387" t="s">
        <v>103</v>
      </c>
      <c r="D18" s="71" t="s">
        <v>78</v>
      </c>
      <c r="E18" s="386" t="s">
        <v>325</v>
      </c>
      <c r="F18" s="83" t="s">
        <v>284</v>
      </c>
      <c r="G18" s="11">
        <v>1972</v>
      </c>
      <c r="H18" s="71" t="s">
        <v>328</v>
      </c>
      <c r="I18" s="279" t="s">
        <v>294</v>
      </c>
      <c r="J18" s="279" t="s">
        <v>99</v>
      </c>
      <c r="K18" s="279" t="s">
        <v>87</v>
      </c>
      <c r="L18" s="279" t="s">
        <v>290</v>
      </c>
      <c r="M18" s="81">
        <v>1972</v>
      </c>
    </row>
    <row r="19" spans="1:13" x14ac:dyDescent="0.25">
      <c r="A19" s="11" t="s">
        <v>109</v>
      </c>
      <c r="B19" s="83" t="s">
        <v>286</v>
      </c>
      <c r="C19" s="387" t="s">
        <v>103</v>
      </c>
      <c r="D19" s="71" t="s">
        <v>96</v>
      </c>
      <c r="E19" s="386" t="s">
        <v>110</v>
      </c>
      <c r="F19" s="83" t="s">
        <v>284</v>
      </c>
      <c r="G19" s="11">
        <v>1973</v>
      </c>
      <c r="H19" s="71" t="s">
        <v>328</v>
      </c>
      <c r="I19" s="279" t="s">
        <v>285</v>
      </c>
      <c r="J19" s="279" t="s">
        <v>39</v>
      </c>
      <c r="K19" s="279" t="s">
        <v>74</v>
      </c>
      <c r="L19" s="279" t="s">
        <v>283</v>
      </c>
      <c r="M19" s="81">
        <v>1973</v>
      </c>
    </row>
    <row r="20" spans="1:13" x14ac:dyDescent="0.25">
      <c r="A20" s="11" t="s">
        <v>111</v>
      </c>
      <c r="B20" s="83" t="s">
        <v>282</v>
      </c>
      <c r="C20" s="387" t="s">
        <v>112</v>
      </c>
      <c r="D20" s="96" t="s">
        <v>176</v>
      </c>
      <c r="E20" s="386" t="s">
        <v>113</v>
      </c>
      <c r="F20" s="83" t="s">
        <v>283</v>
      </c>
      <c r="G20" s="11">
        <v>1974</v>
      </c>
      <c r="H20" s="71" t="s">
        <v>328</v>
      </c>
      <c r="I20" s="279" t="s">
        <v>294</v>
      </c>
      <c r="J20" s="279" t="s">
        <v>99</v>
      </c>
      <c r="K20" s="279" t="s">
        <v>255</v>
      </c>
      <c r="L20" s="279" t="s">
        <v>261</v>
      </c>
      <c r="M20" s="81">
        <v>1974</v>
      </c>
    </row>
    <row r="21" spans="1:13" x14ac:dyDescent="0.25">
      <c r="A21" s="11" t="s">
        <v>114</v>
      </c>
      <c r="B21" s="83" t="s">
        <v>282</v>
      </c>
      <c r="C21" s="387" t="s">
        <v>112</v>
      </c>
      <c r="D21" s="71" t="s">
        <v>78</v>
      </c>
      <c r="E21" s="386" t="s">
        <v>51</v>
      </c>
      <c r="F21" s="83" t="s">
        <v>285</v>
      </c>
      <c r="G21" s="11">
        <v>1975</v>
      </c>
      <c r="H21" s="71" t="s">
        <v>328</v>
      </c>
      <c r="I21" s="279" t="s">
        <v>283</v>
      </c>
      <c r="J21" s="279" t="s">
        <v>88</v>
      </c>
      <c r="K21" s="279" t="s">
        <v>116</v>
      </c>
      <c r="L21" s="279" t="s">
        <v>293</v>
      </c>
      <c r="M21" s="81">
        <v>1975</v>
      </c>
    </row>
    <row r="22" spans="1:13" x14ac:dyDescent="0.25">
      <c r="A22" s="11" t="s">
        <v>115</v>
      </c>
      <c r="B22" s="83" t="s">
        <v>282</v>
      </c>
      <c r="C22" s="387" t="s">
        <v>112</v>
      </c>
      <c r="D22" s="71" t="s">
        <v>96</v>
      </c>
      <c r="E22" s="386" t="s">
        <v>116</v>
      </c>
      <c r="F22" s="83" t="s">
        <v>293</v>
      </c>
      <c r="G22" s="11">
        <v>1976</v>
      </c>
      <c r="H22" s="71" t="s">
        <v>328</v>
      </c>
      <c r="I22" s="279" t="s">
        <v>283</v>
      </c>
      <c r="J22" s="279" t="s">
        <v>74</v>
      </c>
      <c r="K22" s="279" t="s">
        <v>135</v>
      </c>
      <c r="L22" s="279" t="s">
        <v>286</v>
      </c>
      <c r="M22" s="81">
        <v>1976</v>
      </c>
    </row>
    <row r="23" spans="1:13" x14ac:dyDescent="0.25">
      <c r="A23" s="11" t="s">
        <v>117</v>
      </c>
      <c r="B23" s="83" t="s">
        <v>285</v>
      </c>
      <c r="C23" s="387" t="s">
        <v>3</v>
      </c>
      <c r="D23" s="71" t="s">
        <v>94</v>
      </c>
      <c r="E23" s="386" t="s">
        <v>118</v>
      </c>
      <c r="F23" s="83" t="s">
        <v>282</v>
      </c>
      <c r="G23" s="11">
        <v>1977</v>
      </c>
      <c r="H23" s="71" t="s">
        <v>328</v>
      </c>
      <c r="I23" s="279" t="s">
        <v>292</v>
      </c>
      <c r="J23" s="279" t="s">
        <v>306</v>
      </c>
      <c r="K23" s="279" t="s">
        <v>454</v>
      </c>
      <c r="L23" s="279" t="s">
        <v>455</v>
      </c>
      <c r="M23" s="81">
        <v>1977</v>
      </c>
    </row>
    <row r="24" spans="1:13" x14ac:dyDescent="0.25">
      <c r="A24" s="11" t="s">
        <v>119</v>
      </c>
      <c r="B24" s="83" t="s">
        <v>285</v>
      </c>
      <c r="C24" s="387" t="s">
        <v>3</v>
      </c>
      <c r="D24" s="71" t="s">
        <v>96</v>
      </c>
      <c r="E24" s="386" t="s">
        <v>120</v>
      </c>
      <c r="F24" s="83" t="s">
        <v>288</v>
      </c>
      <c r="G24" s="11">
        <v>1978</v>
      </c>
      <c r="H24" s="71" t="s">
        <v>328</v>
      </c>
      <c r="I24" s="279" t="s">
        <v>282</v>
      </c>
      <c r="J24" s="279" t="s">
        <v>118</v>
      </c>
      <c r="K24" s="279" t="s">
        <v>110</v>
      </c>
      <c r="L24" s="279" t="s">
        <v>284</v>
      </c>
      <c r="M24" s="81">
        <v>1978</v>
      </c>
    </row>
    <row r="25" spans="1:13" x14ac:dyDescent="0.25">
      <c r="A25" s="11" t="s">
        <v>121</v>
      </c>
      <c r="B25" s="83" t="s">
        <v>285</v>
      </c>
      <c r="C25" s="387" t="s">
        <v>24</v>
      </c>
      <c r="D25" s="71" t="s">
        <v>96</v>
      </c>
      <c r="E25" s="386" t="s">
        <v>122</v>
      </c>
      <c r="F25" s="83" t="s">
        <v>287</v>
      </c>
      <c r="G25" s="11">
        <v>1979</v>
      </c>
      <c r="H25" s="71" t="s">
        <v>328</v>
      </c>
      <c r="I25" s="279" t="s">
        <v>295</v>
      </c>
      <c r="J25" s="279" t="s">
        <v>308</v>
      </c>
      <c r="K25" s="279" t="s">
        <v>199</v>
      </c>
      <c r="L25" s="279" t="s">
        <v>282</v>
      </c>
      <c r="M25" s="81">
        <v>1979</v>
      </c>
    </row>
    <row r="26" spans="1:13" x14ac:dyDescent="0.25">
      <c r="A26" s="11" t="s">
        <v>123</v>
      </c>
      <c r="B26" s="83" t="s">
        <v>285</v>
      </c>
      <c r="C26" s="387" t="s">
        <v>24</v>
      </c>
      <c r="D26" s="71" t="s">
        <v>96</v>
      </c>
      <c r="E26" s="386" t="s">
        <v>124</v>
      </c>
      <c r="F26" s="83" t="s">
        <v>282</v>
      </c>
      <c r="G26" s="11">
        <v>1980</v>
      </c>
      <c r="H26" s="71" t="s">
        <v>328</v>
      </c>
      <c r="I26" s="279" t="s">
        <v>283</v>
      </c>
      <c r="J26" s="279" t="s">
        <v>74</v>
      </c>
      <c r="K26" s="279" t="s">
        <v>103</v>
      </c>
      <c r="L26" s="279" t="s">
        <v>286</v>
      </c>
      <c r="M26" s="81">
        <v>1980</v>
      </c>
    </row>
    <row r="27" spans="1:13" x14ac:dyDescent="0.25">
      <c r="A27" s="11" t="s">
        <v>125</v>
      </c>
      <c r="B27" s="83" t="s">
        <v>285</v>
      </c>
      <c r="C27" s="387" t="s">
        <v>3</v>
      </c>
      <c r="D27" s="71" t="s">
        <v>96</v>
      </c>
      <c r="E27" s="386" t="s">
        <v>74</v>
      </c>
      <c r="F27" s="83" t="s">
        <v>283</v>
      </c>
      <c r="G27" s="11">
        <v>1981</v>
      </c>
      <c r="H27" s="71" t="s">
        <v>328</v>
      </c>
      <c r="I27" s="279" t="s">
        <v>282</v>
      </c>
      <c r="J27" s="279" t="s">
        <v>112</v>
      </c>
      <c r="K27" s="279" t="s">
        <v>325</v>
      </c>
      <c r="L27" s="279" t="s">
        <v>284</v>
      </c>
      <c r="M27" s="81">
        <v>1981</v>
      </c>
    </row>
    <row r="28" spans="1:13" x14ac:dyDescent="0.25">
      <c r="A28" s="11" t="s">
        <v>126</v>
      </c>
      <c r="B28" s="83" t="s">
        <v>285</v>
      </c>
      <c r="C28" s="387" t="s">
        <v>1</v>
      </c>
      <c r="D28" s="71" t="s">
        <v>96</v>
      </c>
      <c r="E28" s="386" t="s">
        <v>112</v>
      </c>
      <c r="F28" s="83" t="s">
        <v>282</v>
      </c>
      <c r="G28" s="11">
        <v>1982</v>
      </c>
      <c r="H28" s="71" t="s">
        <v>328</v>
      </c>
      <c r="I28" s="279" t="s">
        <v>288</v>
      </c>
      <c r="J28" s="279" t="s">
        <v>197</v>
      </c>
      <c r="K28" s="279" t="s">
        <v>453</v>
      </c>
      <c r="L28" s="279" t="s">
        <v>406</v>
      </c>
      <c r="M28" s="81">
        <v>1982</v>
      </c>
    </row>
    <row r="29" spans="1:13" x14ac:dyDescent="0.25">
      <c r="A29" s="11" t="s">
        <v>127</v>
      </c>
      <c r="B29" s="83" t="s">
        <v>282</v>
      </c>
      <c r="C29" s="387" t="s">
        <v>124</v>
      </c>
      <c r="D29" s="71" t="s">
        <v>96</v>
      </c>
      <c r="E29" s="386" t="s">
        <v>110</v>
      </c>
      <c r="F29" s="83" t="s">
        <v>284</v>
      </c>
      <c r="G29" s="11">
        <v>1983</v>
      </c>
      <c r="H29" s="71" t="s">
        <v>328</v>
      </c>
      <c r="I29" s="279" t="s">
        <v>283</v>
      </c>
      <c r="J29" s="279" t="s">
        <v>451</v>
      </c>
      <c r="K29" s="279" t="s">
        <v>452</v>
      </c>
      <c r="L29" s="279" t="s">
        <v>331</v>
      </c>
      <c r="M29" s="81">
        <v>1983</v>
      </c>
    </row>
    <row r="30" spans="1:13" x14ac:dyDescent="0.25">
      <c r="A30" s="11" t="s">
        <v>128</v>
      </c>
      <c r="B30" s="83" t="s">
        <v>285</v>
      </c>
      <c r="C30" s="387" t="s">
        <v>3</v>
      </c>
      <c r="D30" s="13" t="s">
        <v>177</v>
      </c>
      <c r="E30" s="386" t="s">
        <v>326</v>
      </c>
      <c r="F30" s="83" t="s">
        <v>284</v>
      </c>
      <c r="G30" s="11">
        <v>1984</v>
      </c>
      <c r="H30" s="71" t="s">
        <v>328</v>
      </c>
      <c r="I30" s="279" t="s">
        <v>294</v>
      </c>
      <c r="J30" s="279" t="s">
        <v>219</v>
      </c>
      <c r="K30" s="279" t="s">
        <v>450</v>
      </c>
      <c r="L30" s="279" t="s">
        <v>329</v>
      </c>
      <c r="M30" s="81">
        <v>1984</v>
      </c>
    </row>
    <row r="31" spans="1:13" x14ac:dyDescent="0.25">
      <c r="A31" s="11" t="s">
        <v>129</v>
      </c>
      <c r="B31" s="83" t="s">
        <v>284</v>
      </c>
      <c r="C31" s="387" t="s">
        <v>110</v>
      </c>
      <c r="D31" s="71" t="s">
        <v>96</v>
      </c>
      <c r="E31" s="386" t="s">
        <v>3</v>
      </c>
      <c r="F31" s="83" t="s">
        <v>285</v>
      </c>
      <c r="G31" s="11">
        <v>1985</v>
      </c>
      <c r="H31" s="71" t="s">
        <v>328</v>
      </c>
      <c r="I31" s="279" t="s">
        <v>330</v>
      </c>
      <c r="J31" s="279" t="s">
        <v>107</v>
      </c>
      <c r="K31" s="279" t="s">
        <v>206</v>
      </c>
      <c r="L31" s="279" t="s">
        <v>293</v>
      </c>
      <c r="M31" s="81">
        <v>1985</v>
      </c>
    </row>
    <row r="32" spans="1:13" x14ac:dyDescent="0.25">
      <c r="A32" s="11" t="s">
        <v>130</v>
      </c>
      <c r="B32" s="83" t="s">
        <v>329</v>
      </c>
      <c r="C32" s="387" t="s">
        <v>131</v>
      </c>
      <c r="D32" s="13" t="s">
        <v>178</v>
      </c>
      <c r="E32" s="386" t="s">
        <v>88</v>
      </c>
      <c r="F32" s="83" t="s">
        <v>283</v>
      </c>
      <c r="G32" s="11">
        <v>1986</v>
      </c>
      <c r="H32" s="71" t="s">
        <v>328</v>
      </c>
      <c r="I32" s="279" t="s">
        <v>288</v>
      </c>
      <c r="J32" s="279" t="s">
        <v>197</v>
      </c>
      <c r="K32" s="279" t="s">
        <v>196</v>
      </c>
      <c r="L32" s="279" t="s">
        <v>287</v>
      </c>
      <c r="M32" s="81">
        <v>1986</v>
      </c>
    </row>
    <row r="33" spans="1:14" x14ac:dyDescent="0.25">
      <c r="A33" s="11" t="s">
        <v>132</v>
      </c>
      <c r="B33" s="83" t="s">
        <v>290</v>
      </c>
      <c r="C33" s="387" t="s">
        <v>133</v>
      </c>
      <c r="D33" s="71" t="s">
        <v>92</v>
      </c>
      <c r="E33" s="386" t="s">
        <v>112</v>
      </c>
      <c r="F33" s="83" t="s">
        <v>282</v>
      </c>
      <c r="G33" s="11">
        <v>1987</v>
      </c>
      <c r="H33" s="71" t="s">
        <v>328</v>
      </c>
      <c r="I33" s="279" t="s">
        <v>283</v>
      </c>
      <c r="J33" s="279" t="s">
        <v>74</v>
      </c>
      <c r="K33" s="279" t="s">
        <v>306</v>
      </c>
      <c r="L33" s="279" t="s">
        <v>292</v>
      </c>
      <c r="M33" s="81">
        <v>1987</v>
      </c>
    </row>
    <row r="34" spans="1:14" x14ac:dyDescent="0.25">
      <c r="A34" s="11" t="s">
        <v>134</v>
      </c>
      <c r="B34" s="83" t="s">
        <v>286</v>
      </c>
      <c r="C34" s="387" t="s">
        <v>135</v>
      </c>
      <c r="D34" s="13" t="s">
        <v>179</v>
      </c>
      <c r="E34" s="386" t="s">
        <v>87</v>
      </c>
      <c r="F34" s="83" t="s">
        <v>290</v>
      </c>
      <c r="G34" s="11">
        <v>1988</v>
      </c>
      <c r="H34" s="71" t="s">
        <v>328</v>
      </c>
      <c r="I34" s="279" t="s">
        <v>283</v>
      </c>
      <c r="J34" s="279" t="s">
        <v>74</v>
      </c>
      <c r="K34" s="279" t="s">
        <v>131</v>
      </c>
      <c r="L34" s="279" t="s">
        <v>329</v>
      </c>
      <c r="M34" s="81">
        <v>1988</v>
      </c>
    </row>
    <row r="35" spans="1:14" x14ac:dyDescent="0.25">
      <c r="A35" s="11" t="s">
        <v>136</v>
      </c>
      <c r="B35" s="83" t="s">
        <v>284</v>
      </c>
      <c r="C35" s="387" t="s">
        <v>324</v>
      </c>
      <c r="D35" s="71" t="s">
        <v>137</v>
      </c>
      <c r="E35" s="386" t="s">
        <v>131</v>
      </c>
      <c r="F35" s="83" t="s">
        <v>329</v>
      </c>
      <c r="G35" s="11">
        <v>1989</v>
      </c>
      <c r="H35" s="71" t="s">
        <v>328</v>
      </c>
      <c r="I35" s="279" t="s">
        <v>283</v>
      </c>
      <c r="J35" s="279" t="s">
        <v>74</v>
      </c>
      <c r="K35" s="279" t="s">
        <v>244</v>
      </c>
      <c r="L35" s="279" t="s">
        <v>289</v>
      </c>
      <c r="M35" s="81">
        <v>1989</v>
      </c>
    </row>
    <row r="36" spans="1:14" x14ac:dyDescent="0.25">
      <c r="A36" s="11" t="s">
        <v>138</v>
      </c>
      <c r="B36" s="83" t="s">
        <v>284</v>
      </c>
      <c r="C36" s="387" t="s">
        <v>324</v>
      </c>
      <c r="D36" s="71" t="s">
        <v>96</v>
      </c>
      <c r="E36" s="386" t="s">
        <v>87</v>
      </c>
      <c r="F36" s="83" t="s">
        <v>290</v>
      </c>
      <c r="G36" s="11">
        <v>1990</v>
      </c>
      <c r="H36" s="71" t="s">
        <v>328</v>
      </c>
      <c r="I36" s="279" t="s">
        <v>282</v>
      </c>
      <c r="J36" s="279" t="s">
        <v>112</v>
      </c>
      <c r="K36" s="279" t="s">
        <v>141</v>
      </c>
      <c r="L36" s="279" t="s">
        <v>293</v>
      </c>
      <c r="M36" s="81">
        <v>1990</v>
      </c>
    </row>
    <row r="37" spans="1:14" x14ac:dyDescent="0.25">
      <c r="A37" s="11" t="s">
        <v>139</v>
      </c>
      <c r="B37" s="83" t="s">
        <v>297</v>
      </c>
      <c r="C37" s="387" t="s">
        <v>140</v>
      </c>
      <c r="D37" s="13" t="s">
        <v>180</v>
      </c>
      <c r="E37" s="386" t="s">
        <v>141</v>
      </c>
      <c r="F37" s="83" t="s">
        <v>293</v>
      </c>
      <c r="G37" s="11">
        <v>1991</v>
      </c>
      <c r="H37" s="71" t="s">
        <v>328</v>
      </c>
      <c r="I37" s="279" t="s">
        <v>291</v>
      </c>
      <c r="J37" s="279" t="s">
        <v>449</v>
      </c>
      <c r="K37" s="279" t="s">
        <v>112</v>
      </c>
      <c r="L37" s="279" t="s">
        <v>282</v>
      </c>
      <c r="M37" s="81">
        <v>1991</v>
      </c>
    </row>
    <row r="38" spans="1:14" x14ac:dyDescent="0.25">
      <c r="A38" s="11" t="s">
        <v>142</v>
      </c>
      <c r="B38" s="83" t="s">
        <v>283</v>
      </c>
      <c r="C38" s="387" t="s">
        <v>88</v>
      </c>
      <c r="D38" s="71" t="s">
        <v>96</v>
      </c>
      <c r="E38" s="386" t="s">
        <v>143</v>
      </c>
      <c r="F38" s="83" t="s">
        <v>284</v>
      </c>
      <c r="G38" s="11">
        <v>1992</v>
      </c>
      <c r="H38" s="71" t="s">
        <v>328</v>
      </c>
      <c r="I38" s="279" t="s">
        <v>297</v>
      </c>
      <c r="J38" s="279" t="s">
        <v>140</v>
      </c>
      <c r="K38" s="279" t="s">
        <v>448</v>
      </c>
      <c r="L38" s="279" t="s">
        <v>409</v>
      </c>
      <c r="M38" s="81">
        <v>1992</v>
      </c>
    </row>
    <row r="39" spans="1:14" x14ac:dyDescent="0.25">
      <c r="A39" s="11" t="s">
        <v>144</v>
      </c>
      <c r="B39" s="83" t="s">
        <v>293</v>
      </c>
      <c r="C39" s="387" t="s">
        <v>141</v>
      </c>
      <c r="D39" s="71" t="s">
        <v>96</v>
      </c>
      <c r="E39" s="386" t="s">
        <v>324</v>
      </c>
      <c r="F39" s="83" t="s">
        <v>284</v>
      </c>
      <c r="G39" s="11">
        <v>1993</v>
      </c>
      <c r="H39" s="71" t="s">
        <v>16</v>
      </c>
      <c r="I39" s="279" t="s">
        <v>294</v>
      </c>
      <c r="J39" s="279" t="s">
        <v>246</v>
      </c>
      <c r="K39" s="279" t="s">
        <v>196</v>
      </c>
      <c r="L39" s="279" t="s">
        <v>287</v>
      </c>
      <c r="M39" s="81">
        <v>1993</v>
      </c>
    </row>
    <row r="40" spans="1:14" x14ac:dyDescent="0.25">
      <c r="A40" s="11" t="s">
        <v>145</v>
      </c>
      <c r="B40" s="83" t="s">
        <v>284</v>
      </c>
      <c r="C40" s="387" t="s">
        <v>324</v>
      </c>
      <c r="D40" s="71" t="s">
        <v>137</v>
      </c>
      <c r="E40" s="386" t="s">
        <v>88</v>
      </c>
      <c r="F40" s="83" t="s">
        <v>283</v>
      </c>
      <c r="G40" s="11">
        <v>1994</v>
      </c>
      <c r="H40" s="71" t="s">
        <v>16</v>
      </c>
      <c r="I40" s="279" t="s">
        <v>290</v>
      </c>
      <c r="J40" s="279" t="s">
        <v>133</v>
      </c>
      <c r="K40" s="279" t="s">
        <v>160</v>
      </c>
      <c r="L40" s="279" t="s">
        <v>293</v>
      </c>
      <c r="M40" s="81">
        <v>1994</v>
      </c>
    </row>
    <row r="41" spans="1:14" x14ac:dyDescent="0.25">
      <c r="A41" s="11" t="s">
        <v>146</v>
      </c>
      <c r="B41" s="83" t="s">
        <v>286</v>
      </c>
      <c r="C41" s="387" t="s">
        <v>103</v>
      </c>
      <c r="D41" s="71" t="s">
        <v>96</v>
      </c>
      <c r="E41" s="386" t="s">
        <v>324</v>
      </c>
      <c r="F41" s="83" t="s">
        <v>284</v>
      </c>
      <c r="G41" s="11">
        <v>1995</v>
      </c>
      <c r="H41" s="71" t="s">
        <v>16</v>
      </c>
      <c r="I41" s="279" t="s">
        <v>282</v>
      </c>
      <c r="J41" s="279" t="s">
        <v>112</v>
      </c>
      <c r="K41" s="279" t="s">
        <v>319</v>
      </c>
      <c r="L41" s="279" t="s">
        <v>293</v>
      </c>
      <c r="M41" s="81">
        <v>1995</v>
      </c>
    </row>
    <row r="42" spans="1:14" x14ac:dyDescent="0.25">
      <c r="A42" s="11" t="s">
        <v>147</v>
      </c>
      <c r="B42" s="83" t="s">
        <v>284</v>
      </c>
      <c r="C42" s="387" t="s">
        <v>110</v>
      </c>
      <c r="D42" s="13" t="s">
        <v>181</v>
      </c>
      <c r="E42" s="386" t="s">
        <v>103</v>
      </c>
      <c r="F42" s="83" t="s">
        <v>286</v>
      </c>
      <c r="G42" s="11">
        <v>1996</v>
      </c>
      <c r="H42" s="71" t="s">
        <v>16</v>
      </c>
      <c r="I42" s="279" t="s">
        <v>330</v>
      </c>
      <c r="J42" s="279" t="s">
        <v>107</v>
      </c>
      <c r="K42" s="279" t="s">
        <v>446</v>
      </c>
      <c r="L42" s="279" t="s">
        <v>293</v>
      </c>
      <c r="M42" s="81">
        <v>1996</v>
      </c>
    </row>
    <row r="43" spans="1:14" x14ac:dyDescent="0.25">
      <c r="A43" s="11" t="s">
        <v>148</v>
      </c>
      <c r="B43" s="83" t="s">
        <v>282</v>
      </c>
      <c r="C43" s="387" t="s">
        <v>149</v>
      </c>
      <c r="D43" s="71" t="s">
        <v>94</v>
      </c>
      <c r="E43" s="386" t="s">
        <v>110</v>
      </c>
      <c r="F43" s="83" t="s">
        <v>284</v>
      </c>
      <c r="G43" s="11">
        <v>1997</v>
      </c>
      <c r="H43" s="71" t="s">
        <v>16</v>
      </c>
      <c r="I43" s="279" t="s">
        <v>285</v>
      </c>
      <c r="J43" s="279" t="s">
        <v>43</v>
      </c>
      <c r="K43" s="279" t="s">
        <v>103</v>
      </c>
      <c r="L43" s="279" t="s">
        <v>286</v>
      </c>
      <c r="M43" s="81">
        <v>1997</v>
      </c>
    </row>
    <row r="44" spans="1:14" x14ac:dyDescent="0.25">
      <c r="A44" s="11" t="s">
        <v>150</v>
      </c>
      <c r="B44" s="83" t="s">
        <v>283</v>
      </c>
      <c r="C44" s="387" t="s">
        <v>74</v>
      </c>
      <c r="D44" s="71" t="s">
        <v>96</v>
      </c>
      <c r="E44" s="386" t="s">
        <v>110</v>
      </c>
      <c r="F44" s="83" t="s">
        <v>284</v>
      </c>
      <c r="G44" s="11">
        <v>1998</v>
      </c>
      <c r="H44" s="71" t="s">
        <v>16</v>
      </c>
      <c r="I44" s="71" t="s">
        <v>282</v>
      </c>
      <c r="J44" s="279" t="s">
        <v>149</v>
      </c>
      <c r="K44" s="279" t="s">
        <v>160</v>
      </c>
      <c r="L44" s="71" t="s">
        <v>293</v>
      </c>
      <c r="M44" s="81">
        <v>1998</v>
      </c>
      <c r="N44" s="278" t="s">
        <v>447</v>
      </c>
    </row>
    <row r="45" spans="1:14" x14ac:dyDescent="0.25">
      <c r="A45" s="11" t="s">
        <v>151</v>
      </c>
      <c r="B45" s="83" t="s">
        <v>285</v>
      </c>
      <c r="C45" s="387" t="s">
        <v>43</v>
      </c>
      <c r="D45" s="71" t="s">
        <v>92</v>
      </c>
      <c r="E45" s="386" t="s">
        <v>112</v>
      </c>
      <c r="F45" s="83" t="s">
        <v>282</v>
      </c>
      <c r="G45" s="11">
        <v>1999</v>
      </c>
      <c r="H45" s="71" t="s">
        <v>16</v>
      </c>
      <c r="I45" s="71" t="s">
        <v>292</v>
      </c>
      <c r="J45" s="279" t="s">
        <v>306</v>
      </c>
      <c r="K45" s="279" t="s">
        <v>110</v>
      </c>
      <c r="L45" s="71" t="s">
        <v>284</v>
      </c>
      <c r="M45" s="81">
        <v>1999</v>
      </c>
    </row>
    <row r="46" spans="1:14" x14ac:dyDescent="0.25">
      <c r="A46" s="11" t="s">
        <v>152</v>
      </c>
      <c r="B46" s="83" t="s">
        <v>283</v>
      </c>
      <c r="C46" s="405" t="s">
        <v>74</v>
      </c>
      <c r="D46" s="406" t="s">
        <v>153</v>
      </c>
      <c r="E46" s="407" t="s">
        <v>154</v>
      </c>
      <c r="F46" s="83" t="s">
        <v>283</v>
      </c>
      <c r="G46" s="11">
        <v>2000</v>
      </c>
      <c r="H46" s="71" t="s">
        <v>16</v>
      </c>
      <c r="I46" s="71" t="s">
        <v>283</v>
      </c>
      <c r="J46" s="279" t="s">
        <v>88</v>
      </c>
      <c r="K46" s="279" t="s">
        <v>112</v>
      </c>
      <c r="L46" s="71" t="s">
        <v>282</v>
      </c>
      <c r="M46" s="81">
        <v>2000</v>
      </c>
    </row>
    <row r="47" spans="1:14" x14ac:dyDescent="0.25">
      <c r="A47" s="11" t="s">
        <v>155</v>
      </c>
      <c r="B47" s="83" t="s">
        <v>282</v>
      </c>
      <c r="C47" s="387" t="s">
        <v>112</v>
      </c>
      <c r="D47" s="13" t="s">
        <v>182</v>
      </c>
      <c r="E47" s="386" t="s">
        <v>154</v>
      </c>
      <c r="F47" s="83" t="s">
        <v>283</v>
      </c>
      <c r="G47" s="11">
        <v>2001</v>
      </c>
      <c r="H47" s="71" t="s">
        <v>16</v>
      </c>
      <c r="I47" s="71" t="s">
        <v>285</v>
      </c>
      <c r="J47" s="279" t="s">
        <v>51</v>
      </c>
      <c r="K47" s="279" t="s">
        <v>74</v>
      </c>
      <c r="L47" s="71" t="s">
        <v>283</v>
      </c>
      <c r="M47" s="81">
        <v>2001</v>
      </c>
    </row>
    <row r="48" spans="1:14" x14ac:dyDescent="0.25">
      <c r="A48" s="11" t="s">
        <v>156</v>
      </c>
      <c r="B48" s="83" t="s">
        <v>283</v>
      </c>
      <c r="C48" s="387" t="s">
        <v>74</v>
      </c>
      <c r="D48" s="71" t="s">
        <v>92</v>
      </c>
      <c r="E48" s="386" t="s">
        <v>157</v>
      </c>
      <c r="F48" s="83" t="s">
        <v>282</v>
      </c>
      <c r="G48" s="11">
        <v>2002</v>
      </c>
      <c r="H48" s="71" t="s">
        <v>16</v>
      </c>
      <c r="I48" s="71" t="s">
        <v>285</v>
      </c>
      <c r="J48" s="279" t="s">
        <v>43</v>
      </c>
      <c r="K48" s="279" t="s">
        <v>88</v>
      </c>
      <c r="L48" s="71" t="s">
        <v>283</v>
      </c>
      <c r="M48" s="81">
        <v>2002</v>
      </c>
    </row>
    <row r="49" spans="1:13" x14ac:dyDescent="0.25">
      <c r="A49" s="11" t="s">
        <v>158</v>
      </c>
      <c r="B49" s="83" t="s">
        <v>284</v>
      </c>
      <c r="C49" s="408" t="s">
        <v>324</v>
      </c>
      <c r="D49" s="409" t="s">
        <v>183</v>
      </c>
      <c r="E49" s="407" t="s">
        <v>110</v>
      </c>
      <c r="F49" s="83" t="s">
        <v>284</v>
      </c>
      <c r="G49" s="11">
        <v>2003</v>
      </c>
      <c r="H49" s="71" t="s">
        <v>16</v>
      </c>
      <c r="I49" s="71" t="s">
        <v>283</v>
      </c>
      <c r="J49" s="279" t="s">
        <v>74</v>
      </c>
      <c r="K49" s="279" t="s">
        <v>325</v>
      </c>
      <c r="L49" s="71" t="s">
        <v>284</v>
      </c>
      <c r="M49" s="81">
        <v>2003</v>
      </c>
    </row>
    <row r="50" spans="1:13" x14ac:dyDescent="0.25">
      <c r="A50" s="11" t="s">
        <v>159</v>
      </c>
      <c r="B50" s="83" t="s">
        <v>290</v>
      </c>
      <c r="C50" s="387" t="s">
        <v>133</v>
      </c>
      <c r="D50" s="71" t="s">
        <v>153</v>
      </c>
      <c r="E50" s="386" t="s">
        <v>160</v>
      </c>
      <c r="F50" s="83" t="s">
        <v>293</v>
      </c>
      <c r="G50" s="11">
        <v>2004</v>
      </c>
      <c r="H50" s="71" t="s">
        <v>16</v>
      </c>
      <c r="I50" s="71" t="s">
        <v>285</v>
      </c>
      <c r="J50" s="279" t="s">
        <v>8</v>
      </c>
      <c r="K50" s="279" t="s">
        <v>445</v>
      </c>
      <c r="L50" s="71" t="s">
        <v>283</v>
      </c>
      <c r="M50" s="81">
        <v>2004</v>
      </c>
    </row>
    <row r="51" spans="1:13" x14ac:dyDescent="0.25">
      <c r="A51" s="11" t="s">
        <v>161</v>
      </c>
      <c r="B51" s="83" t="s">
        <v>285</v>
      </c>
      <c r="C51" s="387" t="s">
        <v>3</v>
      </c>
      <c r="D51" s="13" t="s">
        <v>184</v>
      </c>
      <c r="E51" s="386" t="s">
        <v>324</v>
      </c>
      <c r="F51" s="83" t="s">
        <v>284</v>
      </c>
      <c r="G51" s="11">
        <v>2005</v>
      </c>
      <c r="H51" s="71" t="s">
        <v>16</v>
      </c>
      <c r="I51" s="71" t="s">
        <v>285</v>
      </c>
      <c r="J51" s="279" t="s">
        <v>8</v>
      </c>
      <c r="K51" s="279" t="s">
        <v>135</v>
      </c>
      <c r="L51" s="71" t="s">
        <v>286</v>
      </c>
      <c r="M51" s="81">
        <v>2005</v>
      </c>
    </row>
    <row r="52" spans="1:13" x14ac:dyDescent="0.25">
      <c r="A52" s="11" t="s">
        <v>162</v>
      </c>
      <c r="B52" s="83" t="s">
        <v>283</v>
      </c>
      <c r="C52" s="387" t="s">
        <v>88</v>
      </c>
      <c r="D52" s="71" t="s">
        <v>92</v>
      </c>
      <c r="E52" s="386" t="s">
        <v>9</v>
      </c>
      <c r="F52" s="83" t="s">
        <v>285</v>
      </c>
      <c r="G52" s="11">
        <v>2006</v>
      </c>
      <c r="H52" s="71" t="s">
        <v>16</v>
      </c>
      <c r="I52" s="71" t="s">
        <v>284</v>
      </c>
      <c r="J52" s="279" t="s">
        <v>324</v>
      </c>
      <c r="K52" s="279" t="s">
        <v>382</v>
      </c>
      <c r="L52" s="71" t="s">
        <v>283</v>
      </c>
      <c r="M52" s="81">
        <v>2006</v>
      </c>
    </row>
    <row r="53" spans="1:13" x14ac:dyDescent="0.25">
      <c r="A53" s="11" t="s">
        <v>163</v>
      </c>
      <c r="B53" s="83" t="s">
        <v>284</v>
      </c>
      <c r="C53" s="387" t="s">
        <v>324</v>
      </c>
      <c r="D53" s="71" t="s">
        <v>92</v>
      </c>
      <c r="E53" s="386" t="s">
        <v>3</v>
      </c>
      <c r="F53" s="83" t="s">
        <v>285</v>
      </c>
      <c r="G53" s="11">
        <v>2007</v>
      </c>
      <c r="H53" s="71" t="s">
        <v>16</v>
      </c>
      <c r="I53" s="71" t="s">
        <v>285</v>
      </c>
      <c r="J53" s="279" t="s">
        <v>8</v>
      </c>
      <c r="K53" s="279" t="s">
        <v>43</v>
      </c>
      <c r="L53" s="71" t="s">
        <v>285</v>
      </c>
      <c r="M53" s="81">
        <v>2007</v>
      </c>
    </row>
    <row r="54" spans="1:13" x14ac:dyDescent="0.25">
      <c r="A54" s="11" t="s">
        <v>164</v>
      </c>
      <c r="B54" s="83" t="s">
        <v>285</v>
      </c>
      <c r="C54" s="408" t="s">
        <v>43</v>
      </c>
      <c r="D54" s="409" t="s">
        <v>185</v>
      </c>
      <c r="E54" s="407" t="s">
        <v>8</v>
      </c>
      <c r="F54" s="83" t="s">
        <v>285</v>
      </c>
      <c r="G54" s="11">
        <v>2008</v>
      </c>
      <c r="H54" s="71" t="s">
        <v>16</v>
      </c>
      <c r="I54" s="71" t="s">
        <v>285</v>
      </c>
      <c r="J54" s="279" t="s">
        <v>3</v>
      </c>
      <c r="K54" s="279" t="s">
        <v>88</v>
      </c>
      <c r="L54" s="71" t="s">
        <v>283</v>
      </c>
      <c r="M54" s="81">
        <v>2008</v>
      </c>
    </row>
    <row r="55" spans="1:13" x14ac:dyDescent="0.25">
      <c r="A55" s="11" t="s">
        <v>165</v>
      </c>
      <c r="B55" s="83" t="s">
        <v>283</v>
      </c>
      <c r="C55" s="387" t="s">
        <v>88</v>
      </c>
      <c r="D55" s="71" t="s">
        <v>78</v>
      </c>
      <c r="E55" s="386" t="s">
        <v>43</v>
      </c>
      <c r="F55" s="83" t="s">
        <v>285</v>
      </c>
      <c r="G55" s="11">
        <v>2009</v>
      </c>
      <c r="H55" s="71" t="s">
        <v>16</v>
      </c>
      <c r="I55" s="71" t="s">
        <v>285</v>
      </c>
      <c r="J55" s="279" t="s">
        <v>8</v>
      </c>
      <c r="K55" s="279" t="s">
        <v>9</v>
      </c>
      <c r="L55" s="71" t="s">
        <v>285</v>
      </c>
      <c r="M55" s="81">
        <v>2009</v>
      </c>
    </row>
    <row r="56" spans="1:13" x14ac:dyDescent="0.25">
      <c r="A56" s="11" t="s">
        <v>166</v>
      </c>
      <c r="B56" s="83" t="s">
        <v>284</v>
      </c>
      <c r="C56" s="387" t="s">
        <v>325</v>
      </c>
      <c r="D56" s="71" t="s">
        <v>78</v>
      </c>
      <c r="E56" s="386" t="s">
        <v>112</v>
      </c>
      <c r="F56" s="83" t="s">
        <v>282</v>
      </c>
      <c r="G56" s="11">
        <v>2010</v>
      </c>
      <c r="H56" s="71" t="s">
        <v>16</v>
      </c>
      <c r="I56" s="71" t="s">
        <v>283</v>
      </c>
      <c r="J56" s="279" t="s">
        <v>88</v>
      </c>
      <c r="K56" s="279" t="s">
        <v>443</v>
      </c>
      <c r="L56" s="71" t="s">
        <v>293</v>
      </c>
      <c r="M56" s="81">
        <v>2010</v>
      </c>
    </row>
    <row r="57" spans="1:13" x14ac:dyDescent="0.25">
      <c r="A57" s="11" t="s">
        <v>167</v>
      </c>
      <c r="B57" s="83" t="s">
        <v>283</v>
      </c>
      <c r="C57" s="387" t="s">
        <v>88</v>
      </c>
      <c r="D57" s="71" t="s">
        <v>94</v>
      </c>
      <c r="E57" s="386" t="s">
        <v>43</v>
      </c>
      <c r="F57" s="83" t="s">
        <v>285</v>
      </c>
      <c r="G57" s="11">
        <v>2011</v>
      </c>
      <c r="H57" s="71" t="s">
        <v>16</v>
      </c>
      <c r="I57" s="71" t="s">
        <v>283</v>
      </c>
      <c r="J57" s="279" t="s">
        <v>74</v>
      </c>
      <c r="K57" s="279" t="s">
        <v>444</v>
      </c>
      <c r="L57" s="71" t="s">
        <v>282</v>
      </c>
      <c r="M57" s="81">
        <v>2011</v>
      </c>
    </row>
    <row r="58" spans="1:13" x14ac:dyDescent="0.25">
      <c r="A58" s="11" t="s">
        <v>168</v>
      </c>
      <c r="B58" s="83" t="s">
        <v>285</v>
      </c>
      <c r="C58" s="387" t="s">
        <v>8</v>
      </c>
      <c r="D58" s="13" t="s">
        <v>186</v>
      </c>
      <c r="E58" s="386" t="s">
        <v>112</v>
      </c>
      <c r="F58" s="83" t="s">
        <v>282</v>
      </c>
      <c r="G58" s="11">
        <v>2012</v>
      </c>
      <c r="H58" s="71" t="s">
        <v>16</v>
      </c>
      <c r="I58" s="71" t="s">
        <v>283</v>
      </c>
      <c r="J58" s="279" t="s">
        <v>74</v>
      </c>
      <c r="K58" s="279" t="s">
        <v>88</v>
      </c>
      <c r="L58" s="71" t="s">
        <v>283</v>
      </c>
      <c r="M58" s="81">
        <v>2012</v>
      </c>
    </row>
    <row r="59" spans="1:13" x14ac:dyDescent="0.25">
      <c r="A59" s="11" t="s">
        <v>169</v>
      </c>
      <c r="B59" s="83" t="s">
        <v>282</v>
      </c>
      <c r="C59" s="408" t="s">
        <v>112</v>
      </c>
      <c r="D59" s="406" t="s">
        <v>92</v>
      </c>
      <c r="E59" s="407" t="s">
        <v>149</v>
      </c>
      <c r="F59" s="83" t="s">
        <v>282</v>
      </c>
      <c r="G59" s="11">
        <v>2013</v>
      </c>
      <c r="H59" s="71" t="s">
        <v>16</v>
      </c>
      <c r="I59" s="71" t="s">
        <v>283</v>
      </c>
      <c r="J59" s="279" t="s">
        <v>74</v>
      </c>
      <c r="K59" s="279" t="s">
        <v>88</v>
      </c>
      <c r="L59" s="71" t="s">
        <v>283</v>
      </c>
      <c r="M59" s="81">
        <v>2013</v>
      </c>
    </row>
    <row r="60" spans="1:13" x14ac:dyDescent="0.25">
      <c r="A60" s="11" t="s">
        <v>170</v>
      </c>
      <c r="B60" s="83" t="s">
        <v>283</v>
      </c>
      <c r="C60" s="405" t="s">
        <v>74</v>
      </c>
      <c r="D60" s="406" t="s">
        <v>101</v>
      </c>
      <c r="E60" s="407" t="s">
        <v>113</v>
      </c>
      <c r="F60" s="83" t="s">
        <v>283</v>
      </c>
      <c r="G60" s="11">
        <v>2014</v>
      </c>
      <c r="H60" s="71" t="s">
        <v>16</v>
      </c>
      <c r="I60" s="71" t="s">
        <v>285</v>
      </c>
      <c r="J60" s="279" t="s">
        <v>8</v>
      </c>
      <c r="K60" s="279" t="s">
        <v>112</v>
      </c>
      <c r="L60" s="71" t="s">
        <v>282</v>
      </c>
      <c r="M60" s="81">
        <v>2014</v>
      </c>
    </row>
    <row r="61" spans="1:13" x14ac:dyDescent="0.25">
      <c r="A61" s="11" t="s">
        <v>171</v>
      </c>
      <c r="B61" s="83" t="s">
        <v>283</v>
      </c>
      <c r="C61" s="387" t="s">
        <v>88</v>
      </c>
      <c r="D61" s="71" t="s">
        <v>94</v>
      </c>
      <c r="E61" s="386" t="s">
        <v>110</v>
      </c>
      <c r="F61" s="83" t="s">
        <v>284</v>
      </c>
      <c r="G61" s="11">
        <v>2015</v>
      </c>
      <c r="H61" s="71" t="s">
        <v>16</v>
      </c>
      <c r="I61" s="71" t="s">
        <v>283</v>
      </c>
      <c r="J61" s="279" t="s">
        <v>74</v>
      </c>
      <c r="K61" s="279" t="s">
        <v>112</v>
      </c>
      <c r="L61" s="71" t="s">
        <v>282</v>
      </c>
      <c r="M61" s="81">
        <v>2015</v>
      </c>
    </row>
    <row r="62" spans="1:13" x14ac:dyDescent="0.25">
      <c r="A62" s="11" t="s">
        <v>172</v>
      </c>
      <c r="B62" s="83" t="s">
        <v>283</v>
      </c>
      <c r="C62" s="408" t="s">
        <v>74</v>
      </c>
      <c r="D62" s="409" t="s">
        <v>187</v>
      </c>
      <c r="E62" s="407" t="s">
        <v>113</v>
      </c>
      <c r="F62" s="83" t="s">
        <v>283</v>
      </c>
      <c r="G62" s="11">
        <v>2016</v>
      </c>
      <c r="H62" s="71" t="s">
        <v>16</v>
      </c>
      <c r="I62" s="71" t="s">
        <v>285</v>
      </c>
      <c r="J62" s="279" t="s">
        <v>42</v>
      </c>
      <c r="K62" s="279" t="s">
        <v>112</v>
      </c>
      <c r="L62" s="71" t="s">
        <v>282</v>
      </c>
      <c r="M62" s="81">
        <v>2016</v>
      </c>
    </row>
    <row r="63" spans="1:13" x14ac:dyDescent="0.25">
      <c r="A63" s="11" t="s">
        <v>173</v>
      </c>
      <c r="B63" s="83" t="s">
        <v>283</v>
      </c>
      <c r="C63" s="387" t="s">
        <v>74</v>
      </c>
      <c r="D63" s="71" t="s">
        <v>101</v>
      </c>
      <c r="E63" s="386" t="s">
        <v>110</v>
      </c>
      <c r="F63" s="83" t="s">
        <v>284</v>
      </c>
      <c r="G63" s="11">
        <v>2017</v>
      </c>
      <c r="H63" s="71" t="s">
        <v>16</v>
      </c>
      <c r="I63" s="71" t="s">
        <v>283</v>
      </c>
      <c r="J63" s="279" t="s">
        <v>113</v>
      </c>
      <c r="K63" s="279" t="s">
        <v>160</v>
      </c>
      <c r="L63" s="71" t="s">
        <v>293</v>
      </c>
      <c r="M63" s="81">
        <v>2017</v>
      </c>
    </row>
    <row r="64" spans="1:13" x14ac:dyDescent="0.25">
      <c r="A64" s="11" t="s">
        <v>243</v>
      </c>
      <c r="B64" s="83" t="s">
        <v>283</v>
      </c>
      <c r="C64" s="387" t="s">
        <v>74</v>
      </c>
      <c r="D64" s="71" t="s">
        <v>94</v>
      </c>
      <c r="E64" s="386" t="s">
        <v>3</v>
      </c>
      <c r="F64" s="83" t="s">
        <v>285</v>
      </c>
      <c r="G64" s="11">
        <v>2018</v>
      </c>
      <c r="H64" s="71" t="s">
        <v>16</v>
      </c>
      <c r="I64" s="71" t="s">
        <v>282</v>
      </c>
      <c r="J64" s="279" t="s">
        <v>112</v>
      </c>
      <c r="K64" s="279" t="s">
        <v>326</v>
      </c>
      <c r="L64" s="71" t="s">
        <v>284</v>
      </c>
      <c r="M64" s="81">
        <v>2018</v>
      </c>
    </row>
    <row r="65" spans="1:13" x14ac:dyDescent="0.25">
      <c r="A65" s="11" t="s">
        <v>342</v>
      </c>
      <c r="B65" s="83" t="s">
        <v>285</v>
      </c>
      <c r="C65" s="387" t="s">
        <v>3</v>
      </c>
      <c r="D65" s="71" t="s">
        <v>266</v>
      </c>
      <c r="E65" s="386" t="s">
        <v>23</v>
      </c>
      <c r="F65" s="83" t="s">
        <v>285</v>
      </c>
      <c r="G65" s="11">
        <v>2019</v>
      </c>
      <c r="H65" s="71" t="s">
        <v>16</v>
      </c>
      <c r="I65" s="71" t="s">
        <v>283</v>
      </c>
      <c r="J65" s="279" t="s">
        <v>88</v>
      </c>
      <c r="K65" s="279" t="s">
        <v>103</v>
      </c>
      <c r="L65" s="71" t="s">
        <v>286</v>
      </c>
      <c r="M65" s="81">
        <v>2019</v>
      </c>
    </row>
    <row r="66" spans="1:13" x14ac:dyDescent="0.25">
      <c r="A66" s="11" t="s">
        <v>381</v>
      </c>
      <c r="B66" s="83" t="s">
        <v>282</v>
      </c>
      <c r="C66" s="387" t="s">
        <v>112</v>
      </c>
      <c r="D66" s="71" t="s">
        <v>96</v>
      </c>
      <c r="E66" s="386" t="s">
        <v>319</v>
      </c>
      <c r="F66" s="83" t="s">
        <v>293</v>
      </c>
      <c r="G66" s="11">
        <v>2020</v>
      </c>
      <c r="H66" s="71" t="s">
        <v>16</v>
      </c>
      <c r="I66" s="71" t="s">
        <v>282</v>
      </c>
      <c r="J66" s="279" t="s">
        <v>442</v>
      </c>
      <c r="K66" s="279" t="s">
        <v>443</v>
      </c>
      <c r="L66" s="71" t="s">
        <v>293</v>
      </c>
      <c r="M66" s="81">
        <v>2020</v>
      </c>
    </row>
    <row r="67" spans="1:13" x14ac:dyDescent="0.25">
      <c r="A67" s="11" t="s">
        <v>385</v>
      </c>
      <c r="B67" s="83" t="s">
        <v>285</v>
      </c>
      <c r="C67" s="387" t="s">
        <v>8</v>
      </c>
      <c r="D67" s="71" t="s">
        <v>96</v>
      </c>
      <c r="E67" s="386" t="s">
        <v>42</v>
      </c>
      <c r="F67" s="83" t="s">
        <v>285</v>
      </c>
      <c r="G67" s="11">
        <v>2021</v>
      </c>
      <c r="H67" s="71" t="s">
        <v>16</v>
      </c>
      <c r="I67" s="71" t="s">
        <v>283</v>
      </c>
      <c r="J67" s="279" t="s">
        <v>74</v>
      </c>
      <c r="K67" s="279" t="s">
        <v>319</v>
      </c>
      <c r="L67" s="71" t="s">
        <v>293</v>
      </c>
      <c r="M67" s="81">
        <v>2021</v>
      </c>
    </row>
    <row r="68" spans="1:13" x14ac:dyDescent="0.25">
      <c r="A68" s="11" t="s">
        <v>441</v>
      </c>
      <c r="B68" s="83" t="s">
        <v>283</v>
      </c>
      <c r="C68" s="387" t="s">
        <v>74</v>
      </c>
      <c r="D68" s="71" t="s">
        <v>96</v>
      </c>
      <c r="E68" s="386" t="s">
        <v>3</v>
      </c>
      <c r="F68" s="83" t="s">
        <v>285</v>
      </c>
      <c r="G68" s="11">
        <v>2022</v>
      </c>
      <c r="H68" s="71" t="s">
        <v>16</v>
      </c>
      <c r="I68" s="71" t="s">
        <v>285</v>
      </c>
      <c r="J68" s="279" t="s">
        <v>42</v>
      </c>
      <c r="K68" s="279" t="s">
        <v>382</v>
      </c>
      <c r="L68" s="71" t="s">
        <v>283</v>
      </c>
      <c r="M68" s="81">
        <v>2022</v>
      </c>
    </row>
    <row r="69" spans="1:13" x14ac:dyDescent="0.25">
      <c r="A69" s="11" t="s">
        <v>465</v>
      </c>
      <c r="B69" s="83" t="s">
        <v>285</v>
      </c>
      <c r="C69" s="387" t="s">
        <v>42</v>
      </c>
      <c r="D69" s="71" t="s">
        <v>96</v>
      </c>
      <c r="E69" s="386" t="s">
        <v>325</v>
      </c>
      <c r="F69" s="83" t="s">
        <v>284</v>
      </c>
      <c r="G69" s="11">
        <v>2023</v>
      </c>
      <c r="H69" s="71" t="s">
        <v>16</v>
      </c>
      <c r="I69" s="71" t="s">
        <v>283</v>
      </c>
      <c r="J69" s="279" t="s">
        <v>74</v>
      </c>
      <c r="K69" s="279" t="s">
        <v>324</v>
      </c>
      <c r="L69" s="71" t="s">
        <v>284</v>
      </c>
      <c r="M69" s="81">
        <v>2023</v>
      </c>
    </row>
    <row r="70" spans="1:13" x14ac:dyDescent="0.25">
      <c r="A70" s="11" t="s">
        <v>542</v>
      </c>
      <c r="B70" s="83" t="s">
        <v>283</v>
      </c>
      <c r="C70" s="387" t="s">
        <v>74</v>
      </c>
      <c r="D70" s="71" t="s">
        <v>78</v>
      </c>
      <c r="E70" s="386" t="s">
        <v>149</v>
      </c>
      <c r="F70" s="83" t="s">
        <v>282</v>
      </c>
      <c r="G70" s="11">
        <v>2024</v>
      </c>
      <c r="H70" s="71" t="s">
        <v>16</v>
      </c>
      <c r="I70" s="71" t="s">
        <v>282</v>
      </c>
      <c r="J70" s="279" t="s">
        <v>112</v>
      </c>
      <c r="K70" s="279" t="s">
        <v>319</v>
      </c>
      <c r="L70" s="71" t="s">
        <v>293</v>
      </c>
      <c r="M70" s="81">
        <v>2024</v>
      </c>
    </row>
    <row r="71" spans="1:13" x14ac:dyDescent="0.25">
      <c r="A71" s="11" t="s">
        <v>590</v>
      </c>
      <c r="B71" s="83" t="s">
        <v>293</v>
      </c>
      <c r="C71" s="387" t="s">
        <v>319</v>
      </c>
      <c r="D71" s="71" t="s">
        <v>663</v>
      </c>
      <c r="E71" s="386" t="s">
        <v>325</v>
      </c>
      <c r="F71" s="83" t="s">
        <v>284</v>
      </c>
      <c r="G71" s="11">
        <v>2025</v>
      </c>
      <c r="H71" s="71" t="s">
        <v>16</v>
      </c>
      <c r="I71" s="71" t="s">
        <v>285</v>
      </c>
      <c r="J71" s="279" t="s">
        <v>9</v>
      </c>
      <c r="K71" s="279" t="s">
        <v>88</v>
      </c>
      <c r="L71" s="71" t="s">
        <v>283</v>
      </c>
      <c r="M71" s="81">
        <v>2025</v>
      </c>
    </row>
    <row r="72" spans="1:13" x14ac:dyDescent="0.25">
      <c r="A72" s="11" t="s">
        <v>673</v>
      </c>
      <c r="B72" s="83" t="s">
        <v>293</v>
      </c>
      <c r="C72" s="387" t="s">
        <v>319</v>
      </c>
      <c r="D72" s="409" t="s">
        <v>187</v>
      </c>
      <c r="E72" s="386" t="s">
        <v>9</v>
      </c>
      <c r="F72" s="83" t="s">
        <v>285</v>
      </c>
      <c r="G72" s="11">
        <v>2026</v>
      </c>
      <c r="H72" s="71" t="s">
        <v>16</v>
      </c>
      <c r="I72" s="71" t="s">
        <v>283</v>
      </c>
      <c r="J72" s="279" t="s">
        <v>113</v>
      </c>
      <c r="K72" s="279" t="s">
        <v>112</v>
      </c>
      <c r="L72" s="71" t="s">
        <v>282</v>
      </c>
      <c r="M72" s="81">
        <v>2026</v>
      </c>
    </row>
    <row r="83" ht="15" customHeight="1" x14ac:dyDescent="0.25"/>
    <row r="88" ht="15" customHeight="1" x14ac:dyDescent="0.25"/>
    <row r="93" ht="15" customHeight="1" x14ac:dyDescent="0.25"/>
    <row r="98" ht="15" customHeight="1" x14ac:dyDescent="0.25"/>
    <row r="103" ht="15" customHeight="1" x14ac:dyDescent="0.25"/>
    <row r="106" ht="15" customHeight="1" x14ac:dyDescent="0.25"/>
    <row r="109" ht="15" customHeight="1" x14ac:dyDescent="0.25"/>
    <row r="114" ht="15" customHeight="1" x14ac:dyDescent="0.25"/>
    <row r="119" ht="15" customHeight="1" x14ac:dyDescent="0.25"/>
    <row r="124" ht="15" customHeight="1" x14ac:dyDescent="0.25"/>
    <row r="129" spans="1:4" ht="15" customHeight="1" x14ac:dyDescent="0.25"/>
    <row r="134" spans="1:4" ht="15" customHeight="1" x14ac:dyDescent="0.25"/>
    <row r="139" spans="1:4" x14ac:dyDescent="0.25">
      <c r="A139" s="84"/>
      <c r="B139"/>
      <c r="C139"/>
      <c r="D139"/>
    </row>
  </sheetData>
  <autoFilter ref="A1:H70" xr:uid="{00000000-0009-0000-0000-000008000000}"/>
  <phoneticPr fontId="25" type="noConversion"/>
  <conditionalFormatting sqref="C2:C72">
    <cfRule type="cellIs" dxfId="2" priority="3" operator="equal">
      <formula>$O$1</formula>
    </cfRule>
  </conditionalFormatting>
  <conditionalFormatting sqref="E2:E72">
    <cfRule type="cellIs" dxfId="1" priority="4" operator="equal">
      <formula>$O$1</formula>
    </cfRule>
  </conditionalFormatting>
  <conditionalFormatting sqref="J2:K72">
    <cfRule type="cellIs" dxfId="0" priority="1" operator="equal">
      <formula>$O$1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H69"/>
  <sheetViews>
    <sheetView workbookViewId="0">
      <pane xSplit="1" ySplit="1" topLeftCell="B42" activePane="bottomRight" state="frozen"/>
      <selection activeCell="F59" sqref="F59"/>
      <selection pane="topRight" activeCell="F59" sqref="F59"/>
      <selection pane="bottomLeft" activeCell="F59" sqref="F59"/>
      <selection pane="bottomRight" activeCell="F55" sqref="F55"/>
    </sheetView>
  </sheetViews>
  <sheetFormatPr defaultRowHeight="15" x14ac:dyDescent="0.25"/>
  <cols>
    <col min="1" max="1" width="10" bestFit="1" customWidth="1"/>
    <col min="2" max="2" width="20.7109375" style="4" customWidth="1"/>
    <col min="3" max="3" width="25.5703125" style="4" bestFit="1" customWidth="1"/>
    <col min="4" max="4" width="7" style="81" bestFit="1" customWidth="1"/>
    <col min="5" max="5" width="27.5703125" bestFit="1" customWidth="1"/>
    <col min="6" max="6" width="21.42578125" style="4" customWidth="1"/>
    <col min="8" max="8" width="7.140625" style="81" bestFit="1" customWidth="1"/>
  </cols>
  <sheetData>
    <row r="1" spans="1:8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10" t="s">
        <v>191</v>
      </c>
      <c r="F1" s="82" t="s">
        <v>188</v>
      </c>
      <c r="G1" s="92" t="s">
        <v>15</v>
      </c>
      <c r="H1" s="9" t="s">
        <v>278</v>
      </c>
    </row>
    <row r="2" spans="1:8" x14ac:dyDescent="0.25">
      <c r="A2" s="11" t="s">
        <v>256</v>
      </c>
      <c r="B2" s="83" t="s">
        <v>283</v>
      </c>
      <c r="C2" s="83" t="s">
        <v>88</v>
      </c>
      <c r="D2" s="90" t="s">
        <v>257</v>
      </c>
      <c r="E2" s="11" t="s">
        <v>251</v>
      </c>
      <c r="F2" s="83" t="s">
        <v>285</v>
      </c>
      <c r="G2">
        <v>1958</v>
      </c>
      <c r="H2" s="81" t="s">
        <v>279</v>
      </c>
    </row>
    <row r="3" spans="1:8" x14ac:dyDescent="0.25">
      <c r="A3" s="11" t="s">
        <v>259</v>
      </c>
      <c r="B3" s="83" t="s">
        <v>283</v>
      </c>
      <c r="C3" s="83" t="s">
        <v>88</v>
      </c>
      <c r="D3" s="90" t="s">
        <v>258</v>
      </c>
      <c r="E3" s="11" t="s">
        <v>28</v>
      </c>
      <c r="F3" s="83" t="s">
        <v>285</v>
      </c>
      <c r="G3">
        <v>1960</v>
      </c>
      <c r="H3" s="81" t="s">
        <v>279</v>
      </c>
    </row>
    <row r="4" spans="1:8" x14ac:dyDescent="0.25">
      <c r="A4" s="11" t="s">
        <v>86</v>
      </c>
      <c r="B4" s="83" t="s">
        <v>284</v>
      </c>
      <c r="C4" s="83" t="s">
        <v>326</v>
      </c>
      <c r="D4" s="90" t="s">
        <v>260</v>
      </c>
      <c r="E4" s="11" t="s">
        <v>28</v>
      </c>
      <c r="F4" s="83" t="s">
        <v>285</v>
      </c>
      <c r="G4">
        <v>1961</v>
      </c>
      <c r="H4" s="81" t="s">
        <v>279</v>
      </c>
    </row>
    <row r="5" spans="1:8" x14ac:dyDescent="0.25">
      <c r="A5" s="11" t="s">
        <v>89</v>
      </c>
      <c r="B5" s="83" t="s">
        <v>283</v>
      </c>
      <c r="C5" s="83" t="s">
        <v>154</v>
      </c>
      <c r="D5" s="90" t="s">
        <v>262</v>
      </c>
      <c r="E5" s="11" t="s">
        <v>88</v>
      </c>
      <c r="F5" s="83" t="s">
        <v>283</v>
      </c>
      <c r="G5">
        <v>1962</v>
      </c>
      <c r="H5" s="81" t="s">
        <v>279</v>
      </c>
    </row>
    <row r="6" spans="1:8" x14ac:dyDescent="0.25">
      <c r="A6" s="11" t="s">
        <v>91</v>
      </c>
      <c r="B6" s="83" t="s">
        <v>283</v>
      </c>
      <c r="C6" s="83" t="s">
        <v>154</v>
      </c>
      <c r="D6" s="90" t="s">
        <v>258</v>
      </c>
      <c r="E6" s="85" t="s">
        <v>252</v>
      </c>
      <c r="F6" s="86" t="s">
        <v>296</v>
      </c>
      <c r="G6">
        <v>1963</v>
      </c>
      <c r="H6" s="81" t="s">
        <v>279</v>
      </c>
    </row>
    <row r="7" spans="1:8" x14ac:dyDescent="0.25">
      <c r="A7" s="11" t="s">
        <v>93</v>
      </c>
      <c r="B7" s="83" t="s">
        <v>283</v>
      </c>
      <c r="C7" s="83" t="s">
        <v>253</v>
      </c>
      <c r="D7" s="87" t="s">
        <v>263</v>
      </c>
      <c r="E7" s="11" t="s">
        <v>154</v>
      </c>
      <c r="F7" s="83" t="s">
        <v>283</v>
      </c>
      <c r="G7">
        <v>1964</v>
      </c>
      <c r="H7" s="81" t="s">
        <v>279</v>
      </c>
    </row>
    <row r="8" spans="1:8" x14ac:dyDescent="0.25">
      <c r="A8" s="11" t="s">
        <v>95</v>
      </c>
      <c r="B8" s="86" t="s">
        <v>261</v>
      </c>
      <c r="C8" s="83" t="s">
        <v>254</v>
      </c>
      <c r="D8" s="87" t="s">
        <v>264</v>
      </c>
      <c r="E8" s="11" t="s">
        <v>110</v>
      </c>
      <c r="F8" s="83" t="s">
        <v>284</v>
      </c>
      <c r="G8">
        <v>1965</v>
      </c>
      <c r="H8" s="81" t="s">
        <v>279</v>
      </c>
    </row>
    <row r="9" spans="1:8" x14ac:dyDescent="0.25">
      <c r="A9" s="11" t="s">
        <v>97</v>
      </c>
      <c r="B9" s="83" t="s">
        <v>283</v>
      </c>
      <c r="C9" s="83" t="s">
        <v>88</v>
      </c>
      <c r="D9" s="90" t="s">
        <v>265</v>
      </c>
      <c r="E9" s="88" t="s">
        <v>253</v>
      </c>
      <c r="F9" s="83" t="s">
        <v>283</v>
      </c>
      <c r="G9">
        <v>1966</v>
      </c>
      <c r="H9" s="81" t="s">
        <v>279</v>
      </c>
    </row>
    <row r="10" spans="1:8" x14ac:dyDescent="0.25">
      <c r="A10" s="11" t="s">
        <v>98</v>
      </c>
      <c r="B10" s="86" t="s">
        <v>296</v>
      </c>
      <c r="C10" s="83" t="s">
        <v>252</v>
      </c>
      <c r="D10" s="90" t="s">
        <v>266</v>
      </c>
      <c r="E10" s="11" t="s">
        <v>51</v>
      </c>
      <c r="F10" s="83" t="s">
        <v>285</v>
      </c>
      <c r="G10">
        <v>1967</v>
      </c>
      <c r="H10" s="81" t="s">
        <v>279</v>
      </c>
    </row>
    <row r="11" spans="1:8" x14ac:dyDescent="0.25">
      <c r="A11" s="11" t="s">
        <v>100</v>
      </c>
      <c r="B11" s="83" t="s">
        <v>285</v>
      </c>
      <c r="C11" s="83" t="s">
        <v>51</v>
      </c>
      <c r="D11" s="90" t="s">
        <v>264</v>
      </c>
      <c r="E11" s="89" t="s">
        <v>254</v>
      </c>
      <c r="F11" s="86" t="s">
        <v>261</v>
      </c>
      <c r="G11">
        <v>1968</v>
      </c>
      <c r="H11" s="81" t="s">
        <v>279</v>
      </c>
    </row>
    <row r="12" spans="1:8" x14ac:dyDescent="0.25">
      <c r="A12" s="11" t="s">
        <v>102</v>
      </c>
      <c r="B12" s="83" t="s">
        <v>285</v>
      </c>
      <c r="C12" s="83" t="s">
        <v>44</v>
      </c>
      <c r="D12" s="90" t="s">
        <v>267</v>
      </c>
      <c r="E12" s="85" t="s">
        <v>255</v>
      </c>
      <c r="F12" s="86" t="s">
        <v>261</v>
      </c>
      <c r="G12">
        <v>1969</v>
      </c>
      <c r="H12" s="81" t="s">
        <v>279</v>
      </c>
    </row>
    <row r="13" spans="1:8" x14ac:dyDescent="0.25">
      <c r="A13" s="11" t="s">
        <v>104</v>
      </c>
      <c r="B13" s="83" t="s">
        <v>285</v>
      </c>
      <c r="C13" s="83" t="s">
        <v>9</v>
      </c>
      <c r="D13" s="90" t="s">
        <v>265</v>
      </c>
      <c r="E13" s="11" t="s">
        <v>197</v>
      </c>
      <c r="F13" s="83" t="s">
        <v>288</v>
      </c>
      <c r="G13">
        <v>1970</v>
      </c>
      <c r="H13" s="81" t="s">
        <v>279</v>
      </c>
    </row>
    <row r="14" spans="1:8" x14ac:dyDescent="0.25">
      <c r="A14" s="11" t="s">
        <v>106</v>
      </c>
      <c r="B14" s="83" t="s">
        <v>285</v>
      </c>
      <c r="C14" s="83" t="s">
        <v>51</v>
      </c>
      <c r="D14" s="90" t="s">
        <v>268</v>
      </c>
      <c r="E14" s="11" t="s">
        <v>110</v>
      </c>
      <c r="F14" s="83" t="s">
        <v>284</v>
      </c>
      <c r="G14">
        <v>1971</v>
      </c>
      <c r="H14" s="81" t="s">
        <v>279</v>
      </c>
    </row>
    <row r="15" spans="1:8" x14ac:dyDescent="0.25">
      <c r="A15" s="11" t="s">
        <v>108</v>
      </c>
      <c r="B15" s="83" t="s">
        <v>285</v>
      </c>
      <c r="C15" s="83" t="s">
        <v>23</v>
      </c>
      <c r="D15" s="90" t="s">
        <v>269</v>
      </c>
      <c r="E15" s="11" t="s">
        <v>22</v>
      </c>
      <c r="F15" s="83" t="s">
        <v>285</v>
      </c>
      <c r="G15">
        <v>1972</v>
      </c>
      <c r="H15" s="81" t="s">
        <v>280</v>
      </c>
    </row>
    <row r="16" spans="1:8" x14ac:dyDescent="0.25">
      <c r="A16" s="11" t="s">
        <v>109</v>
      </c>
      <c r="B16" s="83" t="s">
        <v>285</v>
      </c>
      <c r="C16" s="83" t="s">
        <v>3</v>
      </c>
      <c r="D16" s="90" t="s">
        <v>269</v>
      </c>
      <c r="E16" s="11" t="s">
        <v>118</v>
      </c>
      <c r="F16" s="83" t="s">
        <v>282</v>
      </c>
      <c r="G16">
        <f t="shared" ref="G16:G61" si="0">G15+1</f>
        <v>1973</v>
      </c>
      <c r="H16" s="81" t="s">
        <v>280</v>
      </c>
    </row>
    <row r="17" spans="1:8" x14ac:dyDescent="0.25">
      <c r="A17" s="11" t="s">
        <v>111</v>
      </c>
      <c r="B17" s="83" t="s">
        <v>286</v>
      </c>
      <c r="C17" s="83" t="s">
        <v>105</v>
      </c>
      <c r="D17" s="90" t="s">
        <v>260</v>
      </c>
      <c r="E17" s="11" t="s">
        <v>23</v>
      </c>
      <c r="F17" s="83" t="s">
        <v>285</v>
      </c>
      <c r="G17">
        <f t="shared" si="0"/>
        <v>1974</v>
      </c>
      <c r="H17" s="81" t="s">
        <v>280</v>
      </c>
    </row>
    <row r="18" spans="1:8" x14ac:dyDescent="0.25">
      <c r="A18" s="11" t="s">
        <v>114</v>
      </c>
      <c r="B18" s="83" t="s">
        <v>282</v>
      </c>
      <c r="C18" s="83" t="s">
        <v>118</v>
      </c>
      <c r="D18" s="91" t="s">
        <v>193</v>
      </c>
      <c r="E18" s="11" t="s">
        <v>327</v>
      </c>
      <c r="F18" s="83" t="s">
        <v>286</v>
      </c>
      <c r="G18">
        <f t="shared" si="0"/>
        <v>1975</v>
      </c>
      <c r="H18" s="81" t="s">
        <v>280</v>
      </c>
    </row>
    <row r="19" spans="1:8" x14ac:dyDescent="0.25">
      <c r="A19" s="11" t="s">
        <v>115</v>
      </c>
      <c r="B19" s="83" t="s">
        <v>285</v>
      </c>
      <c r="C19" s="83" t="s">
        <v>3</v>
      </c>
      <c r="D19" s="90" t="s">
        <v>265</v>
      </c>
      <c r="E19" s="11" t="s">
        <v>120</v>
      </c>
      <c r="F19" s="83" t="s">
        <v>288</v>
      </c>
      <c r="G19">
        <f t="shared" si="0"/>
        <v>1976</v>
      </c>
      <c r="H19" s="81" t="s">
        <v>280</v>
      </c>
    </row>
    <row r="20" spans="1:8" x14ac:dyDescent="0.25">
      <c r="A20" s="11" t="s">
        <v>117</v>
      </c>
      <c r="B20" s="83" t="s">
        <v>284</v>
      </c>
      <c r="C20" s="83" t="s">
        <v>110</v>
      </c>
      <c r="D20" s="90" t="s">
        <v>270</v>
      </c>
      <c r="E20" s="11" t="s">
        <v>194</v>
      </c>
      <c r="F20" s="83" t="s">
        <v>283</v>
      </c>
      <c r="G20">
        <f t="shared" si="0"/>
        <v>1977</v>
      </c>
      <c r="H20" s="81" t="s">
        <v>280</v>
      </c>
    </row>
    <row r="21" spans="1:8" x14ac:dyDescent="0.25">
      <c r="A21" s="11" t="s">
        <v>119</v>
      </c>
      <c r="B21" s="83" t="s">
        <v>286</v>
      </c>
      <c r="C21" s="83" t="s">
        <v>135</v>
      </c>
      <c r="D21" s="91" t="s">
        <v>153</v>
      </c>
      <c r="E21" s="11" t="s">
        <v>195</v>
      </c>
      <c r="F21" s="83" t="s">
        <v>293</v>
      </c>
      <c r="G21">
        <f t="shared" si="0"/>
        <v>1978</v>
      </c>
      <c r="H21" s="81" t="s">
        <v>280</v>
      </c>
    </row>
    <row r="22" spans="1:8" x14ac:dyDescent="0.25">
      <c r="A22" s="11" t="s">
        <v>121</v>
      </c>
      <c r="B22" s="83" t="s">
        <v>282</v>
      </c>
      <c r="C22" s="83" t="s">
        <v>118</v>
      </c>
      <c r="D22" s="90" t="s">
        <v>263</v>
      </c>
      <c r="E22" s="11" t="s">
        <v>140</v>
      </c>
      <c r="F22" s="83" t="s">
        <v>297</v>
      </c>
      <c r="G22">
        <f t="shared" si="0"/>
        <v>1979</v>
      </c>
      <c r="H22" s="81" t="s">
        <v>280</v>
      </c>
    </row>
    <row r="23" spans="1:8" x14ac:dyDescent="0.25">
      <c r="A23" s="11" t="s">
        <v>123</v>
      </c>
      <c r="B23" s="83" t="s">
        <v>282</v>
      </c>
      <c r="C23" s="83" t="s">
        <v>85</v>
      </c>
      <c r="D23" s="90" t="s">
        <v>268</v>
      </c>
      <c r="E23" s="11" t="s">
        <v>118</v>
      </c>
      <c r="F23" s="83" t="s">
        <v>282</v>
      </c>
      <c r="G23">
        <f t="shared" si="0"/>
        <v>1980</v>
      </c>
      <c r="H23" s="81" t="s">
        <v>280</v>
      </c>
    </row>
    <row r="24" spans="1:8" x14ac:dyDescent="0.25">
      <c r="A24" s="11" t="s">
        <v>125</v>
      </c>
      <c r="B24" s="83" t="s">
        <v>285</v>
      </c>
      <c r="C24" s="83" t="s">
        <v>40</v>
      </c>
      <c r="D24" s="90" t="s">
        <v>271</v>
      </c>
      <c r="E24" s="11" t="s">
        <v>323</v>
      </c>
      <c r="F24" s="83" t="s">
        <v>286</v>
      </c>
      <c r="G24">
        <f t="shared" si="0"/>
        <v>1981</v>
      </c>
      <c r="H24" s="81" t="s">
        <v>280</v>
      </c>
    </row>
    <row r="25" spans="1:8" x14ac:dyDescent="0.25">
      <c r="A25" s="11" t="s">
        <v>126</v>
      </c>
      <c r="B25" s="83" t="s">
        <v>287</v>
      </c>
      <c r="C25" s="83" t="s">
        <v>196</v>
      </c>
      <c r="D25" s="90" t="s">
        <v>272</v>
      </c>
      <c r="E25" s="11" t="s">
        <v>124</v>
      </c>
      <c r="F25" s="83" t="s">
        <v>282</v>
      </c>
      <c r="G25">
        <f t="shared" si="0"/>
        <v>1982</v>
      </c>
      <c r="H25" s="81" t="s">
        <v>280</v>
      </c>
    </row>
    <row r="26" spans="1:8" x14ac:dyDescent="0.25">
      <c r="A26" s="11" t="s">
        <v>127</v>
      </c>
      <c r="B26" s="83" t="s">
        <v>288</v>
      </c>
      <c r="C26" s="83" t="s">
        <v>197</v>
      </c>
      <c r="D26" s="90" t="s">
        <v>263</v>
      </c>
      <c r="E26" s="11" t="s">
        <v>87</v>
      </c>
      <c r="F26" s="83" t="s">
        <v>290</v>
      </c>
      <c r="G26">
        <f t="shared" si="0"/>
        <v>1983</v>
      </c>
      <c r="H26" s="81" t="s">
        <v>280</v>
      </c>
    </row>
    <row r="27" spans="1:8" x14ac:dyDescent="0.25">
      <c r="A27" s="11" t="s">
        <v>128</v>
      </c>
      <c r="B27" s="83" t="s">
        <v>285</v>
      </c>
      <c r="C27" s="83" t="s">
        <v>23</v>
      </c>
      <c r="D27" s="90" t="s">
        <v>270</v>
      </c>
      <c r="E27" s="11" t="s">
        <v>197</v>
      </c>
      <c r="F27" s="83" t="s">
        <v>288</v>
      </c>
      <c r="G27">
        <f t="shared" si="0"/>
        <v>1984</v>
      </c>
      <c r="H27" s="81" t="s">
        <v>280</v>
      </c>
    </row>
    <row r="28" spans="1:8" x14ac:dyDescent="0.25">
      <c r="A28" s="11" t="s">
        <v>129</v>
      </c>
      <c r="B28" s="83" t="s">
        <v>283</v>
      </c>
      <c r="C28" s="83" t="s">
        <v>74</v>
      </c>
      <c r="D28" s="90" t="s">
        <v>273</v>
      </c>
      <c r="E28" s="11" t="s">
        <v>198</v>
      </c>
      <c r="F28" s="83" t="s">
        <v>261</v>
      </c>
      <c r="G28">
        <f t="shared" si="0"/>
        <v>1985</v>
      </c>
      <c r="H28" s="81" t="s">
        <v>280</v>
      </c>
    </row>
    <row r="29" spans="1:8" x14ac:dyDescent="0.25">
      <c r="A29" s="11" t="s">
        <v>130</v>
      </c>
      <c r="B29" s="83" t="s">
        <v>283</v>
      </c>
      <c r="C29" s="83" t="s">
        <v>74</v>
      </c>
      <c r="D29" s="90" t="s">
        <v>274</v>
      </c>
      <c r="E29" s="11" t="s">
        <v>199</v>
      </c>
      <c r="F29" s="83" t="s">
        <v>282</v>
      </c>
      <c r="G29">
        <f t="shared" si="0"/>
        <v>1986</v>
      </c>
      <c r="H29" s="81" t="s">
        <v>280</v>
      </c>
    </row>
    <row r="30" spans="1:8" x14ac:dyDescent="0.25">
      <c r="A30" s="11" t="s">
        <v>132</v>
      </c>
      <c r="B30" s="83" t="s">
        <v>287</v>
      </c>
      <c r="C30" s="83" t="s">
        <v>196</v>
      </c>
      <c r="D30" s="90" t="s">
        <v>263</v>
      </c>
      <c r="E30" s="11" t="s">
        <v>219</v>
      </c>
      <c r="F30" s="83" t="s">
        <v>294</v>
      </c>
      <c r="G30">
        <f t="shared" si="0"/>
        <v>1987</v>
      </c>
      <c r="H30" s="81" t="s">
        <v>280</v>
      </c>
    </row>
    <row r="31" spans="1:8" x14ac:dyDescent="0.25">
      <c r="A31" s="11" t="s">
        <v>134</v>
      </c>
      <c r="B31" s="83" t="s">
        <v>282</v>
      </c>
      <c r="C31" s="83" t="s">
        <v>157</v>
      </c>
      <c r="D31" s="90" t="s">
        <v>268</v>
      </c>
      <c r="E31" s="11" t="s">
        <v>200</v>
      </c>
      <c r="F31" s="83" t="s">
        <v>283</v>
      </c>
      <c r="G31">
        <f t="shared" si="0"/>
        <v>1988</v>
      </c>
      <c r="H31" s="81" t="s">
        <v>280</v>
      </c>
    </row>
    <row r="32" spans="1:8" x14ac:dyDescent="0.25">
      <c r="A32" s="11" t="s">
        <v>136</v>
      </c>
      <c r="B32" s="83" t="s">
        <v>284</v>
      </c>
      <c r="C32" s="83" t="s">
        <v>201</v>
      </c>
      <c r="D32" s="90" t="s">
        <v>271</v>
      </c>
      <c r="E32" s="11" t="s">
        <v>202</v>
      </c>
      <c r="F32" s="83" t="s">
        <v>282</v>
      </c>
      <c r="G32">
        <f t="shared" si="0"/>
        <v>1989</v>
      </c>
      <c r="H32" s="81" t="s">
        <v>280</v>
      </c>
    </row>
    <row r="33" spans="1:8" x14ac:dyDescent="0.25">
      <c r="A33" s="11" t="s">
        <v>138</v>
      </c>
      <c r="B33" s="83" t="s">
        <v>284</v>
      </c>
      <c r="C33" s="83" t="s">
        <v>110</v>
      </c>
      <c r="D33" s="91" t="s">
        <v>94</v>
      </c>
      <c r="E33" s="11" t="s">
        <v>79</v>
      </c>
      <c r="F33" s="83" t="s">
        <v>284</v>
      </c>
      <c r="G33">
        <f t="shared" si="0"/>
        <v>1990</v>
      </c>
      <c r="H33" s="81" t="s">
        <v>280</v>
      </c>
    </row>
    <row r="34" spans="1:8" x14ac:dyDescent="0.25">
      <c r="A34" s="11" t="s">
        <v>139</v>
      </c>
      <c r="B34" s="83" t="s">
        <v>284</v>
      </c>
      <c r="C34" s="83" t="s">
        <v>325</v>
      </c>
      <c r="D34" s="90" t="s">
        <v>263</v>
      </c>
      <c r="E34" s="11" t="s">
        <v>326</v>
      </c>
      <c r="F34" s="83" t="s">
        <v>284</v>
      </c>
      <c r="G34">
        <f t="shared" si="0"/>
        <v>1991</v>
      </c>
      <c r="H34" s="81" t="s">
        <v>280</v>
      </c>
    </row>
    <row r="35" spans="1:8" x14ac:dyDescent="0.25">
      <c r="A35" s="11" t="s">
        <v>142</v>
      </c>
      <c r="B35" s="83" t="s">
        <v>286</v>
      </c>
      <c r="C35" s="83" t="s">
        <v>103</v>
      </c>
      <c r="D35" s="91" t="s">
        <v>192</v>
      </c>
      <c r="E35" s="11" t="s">
        <v>203</v>
      </c>
      <c r="F35" s="83" t="s">
        <v>284</v>
      </c>
      <c r="G35">
        <f t="shared" si="0"/>
        <v>1992</v>
      </c>
      <c r="H35" s="81" t="s">
        <v>280</v>
      </c>
    </row>
    <row r="36" spans="1:8" x14ac:dyDescent="0.25">
      <c r="A36" s="11" t="s">
        <v>144</v>
      </c>
      <c r="B36" s="83" t="s">
        <v>284</v>
      </c>
      <c r="C36" s="83" t="s">
        <v>110</v>
      </c>
      <c r="D36" s="90" t="s">
        <v>275</v>
      </c>
      <c r="E36" s="11" t="s">
        <v>149</v>
      </c>
      <c r="F36" s="83" t="s">
        <v>282</v>
      </c>
      <c r="G36">
        <f t="shared" si="0"/>
        <v>1993</v>
      </c>
      <c r="H36" s="81" t="s">
        <v>280</v>
      </c>
    </row>
    <row r="37" spans="1:8" x14ac:dyDescent="0.25">
      <c r="A37" s="11" t="s">
        <v>145</v>
      </c>
      <c r="B37" s="83" t="s">
        <v>284</v>
      </c>
      <c r="C37" s="83" t="s">
        <v>325</v>
      </c>
      <c r="D37" s="90" t="s">
        <v>266</v>
      </c>
      <c r="E37" s="11" t="s">
        <v>204</v>
      </c>
      <c r="F37" s="83" t="s">
        <v>295</v>
      </c>
      <c r="G37">
        <f t="shared" si="0"/>
        <v>1994</v>
      </c>
      <c r="H37" s="81" t="s">
        <v>280</v>
      </c>
    </row>
    <row r="38" spans="1:8" x14ac:dyDescent="0.25">
      <c r="A38" s="11" t="s">
        <v>146</v>
      </c>
      <c r="B38" s="83" t="s">
        <v>284</v>
      </c>
      <c r="C38" s="83" t="s">
        <v>205</v>
      </c>
      <c r="D38" s="90" t="s">
        <v>263</v>
      </c>
      <c r="E38" s="11" t="s">
        <v>110</v>
      </c>
      <c r="F38" s="83" t="s">
        <v>284</v>
      </c>
      <c r="G38">
        <f t="shared" si="0"/>
        <v>1995</v>
      </c>
      <c r="H38" s="81" t="s">
        <v>280</v>
      </c>
    </row>
    <row r="39" spans="1:8" x14ac:dyDescent="0.25">
      <c r="A39" s="11" t="s">
        <v>147</v>
      </c>
      <c r="B39" s="83" t="s">
        <v>282</v>
      </c>
      <c r="C39" s="83" t="s">
        <v>112</v>
      </c>
      <c r="D39" s="90" t="s">
        <v>276</v>
      </c>
      <c r="E39" s="11" t="s">
        <v>206</v>
      </c>
      <c r="F39" s="83" t="s">
        <v>293</v>
      </c>
      <c r="G39">
        <f t="shared" si="0"/>
        <v>1996</v>
      </c>
      <c r="H39" s="81" t="s">
        <v>280</v>
      </c>
    </row>
    <row r="40" spans="1:8" x14ac:dyDescent="0.25">
      <c r="A40" s="11" t="s">
        <v>148</v>
      </c>
      <c r="B40" s="83" t="s">
        <v>282</v>
      </c>
      <c r="C40" s="83" t="s">
        <v>444</v>
      </c>
      <c r="D40" s="90" t="s">
        <v>277</v>
      </c>
      <c r="E40" s="11" t="s">
        <v>325</v>
      </c>
      <c r="F40" s="83" t="s">
        <v>284</v>
      </c>
      <c r="G40">
        <f t="shared" si="0"/>
        <v>1997</v>
      </c>
      <c r="H40" s="81" t="s">
        <v>280</v>
      </c>
    </row>
    <row r="41" spans="1:8" x14ac:dyDescent="0.25">
      <c r="A41" s="11" t="s">
        <v>150</v>
      </c>
      <c r="B41" s="83" t="s">
        <v>284</v>
      </c>
      <c r="C41" s="83" t="s">
        <v>325</v>
      </c>
      <c r="D41" s="71" t="s">
        <v>153</v>
      </c>
      <c r="E41" s="11" t="s">
        <v>207</v>
      </c>
      <c r="F41" s="83" t="s">
        <v>284</v>
      </c>
      <c r="G41">
        <f t="shared" si="0"/>
        <v>1998</v>
      </c>
      <c r="H41" s="81" t="s">
        <v>280</v>
      </c>
    </row>
    <row r="42" spans="1:8" x14ac:dyDescent="0.25">
      <c r="A42" s="11" t="s">
        <v>151</v>
      </c>
      <c r="B42" s="83" t="s">
        <v>284</v>
      </c>
      <c r="C42" s="83" t="s">
        <v>205</v>
      </c>
      <c r="D42" s="71" t="s">
        <v>153</v>
      </c>
      <c r="E42" s="11" t="s">
        <v>141</v>
      </c>
      <c r="F42" s="83" t="s">
        <v>293</v>
      </c>
      <c r="G42">
        <f t="shared" si="0"/>
        <v>1999</v>
      </c>
      <c r="H42" s="81" t="s">
        <v>280</v>
      </c>
    </row>
    <row r="43" spans="1:8" x14ac:dyDescent="0.25">
      <c r="A43" s="11" t="s">
        <v>152</v>
      </c>
      <c r="B43" s="83" t="s">
        <v>289</v>
      </c>
      <c r="C43" s="83" t="s">
        <v>244</v>
      </c>
      <c r="D43" s="13" t="s">
        <v>208</v>
      </c>
      <c r="E43" s="12" t="s">
        <v>9</v>
      </c>
      <c r="F43" s="83" t="s">
        <v>285</v>
      </c>
      <c r="G43">
        <f t="shared" si="0"/>
        <v>2000</v>
      </c>
      <c r="H43" s="81" t="s">
        <v>280</v>
      </c>
    </row>
    <row r="44" spans="1:8" x14ac:dyDescent="0.25">
      <c r="A44" s="11" t="s">
        <v>155</v>
      </c>
      <c r="B44" s="83" t="s">
        <v>285</v>
      </c>
      <c r="C44" s="83" t="s">
        <v>3</v>
      </c>
      <c r="D44" s="14" t="s">
        <v>209</v>
      </c>
      <c r="E44" s="11" t="s">
        <v>210</v>
      </c>
      <c r="F44" s="83" t="s">
        <v>283</v>
      </c>
      <c r="G44">
        <f t="shared" si="0"/>
        <v>2001</v>
      </c>
      <c r="H44" s="81" t="s">
        <v>280</v>
      </c>
    </row>
    <row r="45" spans="1:8" x14ac:dyDescent="0.25">
      <c r="A45" s="11" t="s">
        <v>156</v>
      </c>
      <c r="B45" s="83" t="s">
        <v>286</v>
      </c>
      <c r="C45" s="83" t="s">
        <v>105</v>
      </c>
      <c r="D45" s="71" t="s">
        <v>81</v>
      </c>
      <c r="E45" s="12" t="s">
        <v>149</v>
      </c>
      <c r="F45" s="83" t="s">
        <v>282</v>
      </c>
      <c r="G45">
        <f t="shared" si="0"/>
        <v>2002</v>
      </c>
      <c r="H45" s="81" t="s">
        <v>280</v>
      </c>
    </row>
    <row r="46" spans="1:8" x14ac:dyDescent="0.25">
      <c r="A46" s="11" t="s">
        <v>158</v>
      </c>
      <c r="B46" s="83" t="s">
        <v>290</v>
      </c>
      <c r="C46" s="83" t="s">
        <v>133</v>
      </c>
      <c r="D46" s="15" t="s">
        <v>211</v>
      </c>
      <c r="E46" s="12" t="s">
        <v>99</v>
      </c>
      <c r="F46" s="83" t="s">
        <v>294</v>
      </c>
      <c r="G46">
        <f t="shared" si="0"/>
        <v>2003</v>
      </c>
      <c r="H46" s="81" t="s">
        <v>280</v>
      </c>
    </row>
    <row r="47" spans="1:8" x14ac:dyDescent="0.25">
      <c r="A47" s="11" t="s">
        <v>159</v>
      </c>
      <c r="B47" s="83" t="s">
        <v>283</v>
      </c>
      <c r="C47" s="83" t="s">
        <v>154</v>
      </c>
      <c r="D47" s="71" t="s">
        <v>78</v>
      </c>
      <c r="E47" s="12" t="s">
        <v>141</v>
      </c>
      <c r="F47" s="83" t="s">
        <v>293</v>
      </c>
      <c r="G47">
        <f t="shared" si="0"/>
        <v>2004</v>
      </c>
      <c r="H47" s="81" t="s">
        <v>280</v>
      </c>
    </row>
    <row r="48" spans="1:8" x14ac:dyDescent="0.25">
      <c r="A48" s="11" t="s">
        <v>161</v>
      </c>
      <c r="B48" s="83" t="s">
        <v>291</v>
      </c>
      <c r="C48" s="83" t="s">
        <v>245</v>
      </c>
      <c r="D48" s="71" t="s">
        <v>94</v>
      </c>
      <c r="E48" s="11" t="s">
        <v>212</v>
      </c>
      <c r="F48" s="83" t="s">
        <v>290</v>
      </c>
      <c r="G48">
        <f t="shared" si="0"/>
        <v>2005</v>
      </c>
      <c r="H48" s="81" t="s">
        <v>280</v>
      </c>
    </row>
    <row r="49" spans="1:8" x14ac:dyDescent="0.25">
      <c r="A49" s="11" t="s">
        <v>162</v>
      </c>
      <c r="B49" s="83" t="s">
        <v>283</v>
      </c>
      <c r="C49" s="83" t="s">
        <v>213</v>
      </c>
      <c r="D49" s="71" t="s">
        <v>137</v>
      </c>
      <c r="E49" s="11" t="s">
        <v>7</v>
      </c>
      <c r="F49" s="83" t="s">
        <v>285</v>
      </c>
      <c r="G49">
        <f t="shared" si="0"/>
        <v>2006</v>
      </c>
      <c r="H49" s="81" t="s">
        <v>280</v>
      </c>
    </row>
    <row r="50" spans="1:8" x14ac:dyDescent="0.25">
      <c r="A50" s="11" t="s">
        <v>163</v>
      </c>
      <c r="B50" s="83" t="s">
        <v>283</v>
      </c>
      <c r="C50" s="83" t="s">
        <v>213</v>
      </c>
      <c r="D50" s="13" t="s">
        <v>214</v>
      </c>
      <c r="E50" s="11" t="s">
        <v>200</v>
      </c>
      <c r="F50" s="83" t="s">
        <v>283</v>
      </c>
      <c r="G50">
        <f t="shared" si="0"/>
        <v>2007</v>
      </c>
      <c r="H50" s="81" t="s">
        <v>280</v>
      </c>
    </row>
    <row r="51" spans="1:8" x14ac:dyDescent="0.25">
      <c r="A51" s="11" t="s">
        <v>164</v>
      </c>
      <c r="B51" s="83" t="s">
        <v>291</v>
      </c>
      <c r="C51" s="83" t="s">
        <v>215</v>
      </c>
      <c r="D51" s="71" t="s">
        <v>78</v>
      </c>
      <c r="E51" s="12" t="s">
        <v>246</v>
      </c>
      <c r="F51" s="83" t="s">
        <v>294</v>
      </c>
      <c r="G51">
        <f t="shared" si="0"/>
        <v>2008</v>
      </c>
      <c r="H51" s="81" t="s">
        <v>280</v>
      </c>
    </row>
    <row r="52" spans="1:8" x14ac:dyDescent="0.25">
      <c r="A52" s="11" t="s">
        <v>165</v>
      </c>
      <c r="B52" s="83" t="s">
        <v>292</v>
      </c>
      <c r="C52" s="83" t="s">
        <v>247</v>
      </c>
      <c r="D52" s="15" t="s">
        <v>216</v>
      </c>
      <c r="E52" s="12" t="s">
        <v>248</v>
      </c>
      <c r="F52" s="83" t="s">
        <v>282</v>
      </c>
      <c r="G52">
        <f t="shared" si="0"/>
        <v>2009</v>
      </c>
      <c r="H52" s="81" t="s">
        <v>280</v>
      </c>
    </row>
    <row r="53" spans="1:8" x14ac:dyDescent="0.25">
      <c r="A53" s="11" t="s">
        <v>166</v>
      </c>
      <c r="B53" s="83" t="s">
        <v>283</v>
      </c>
      <c r="C53" s="83" t="s">
        <v>113</v>
      </c>
      <c r="D53" s="15" t="s">
        <v>217</v>
      </c>
      <c r="E53" s="11" t="s">
        <v>29</v>
      </c>
      <c r="F53" s="83" t="s">
        <v>285</v>
      </c>
      <c r="G53">
        <f t="shared" si="0"/>
        <v>2010</v>
      </c>
      <c r="H53" s="81" t="s">
        <v>281</v>
      </c>
    </row>
    <row r="54" spans="1:8" x14ac:dyDescent="0.25">
      <c r="A54" s="11" t="s">
        <v>167</v>
      </c>
      <c r="B54" s="83" t="s">
        <v>290</v>
      </c>
      <c r="C54" s="83" t="s">
        <v>133</v>
      </c>
      <c r="D54" s="71" t="s">
        <v>96</v>
      </c>
      <c r="E54" s="12" t="s">
        <v>249</v>
      </c>
      <c r="F54" s="83" t="s">
        <v>290</v>
      </c>
      <c r="G54">
        <f t="shared" si="0"/>
        <v>2011</v>
      </c>
      <c r="H54" s="81" t="s">
        <v>281</v>
      </c>
    </row>
    <row r="55" spans="1:8" x14ac:dyDescent="0.25">
      <c r="A55" s="11" t="s">
        <v>168</v>
      </c>
      <c r="B55" s="83" t="s">
        <v>283</v>
      </c>
      <c r="C55" s="83" t="s">
        <v>113</v>
      </c>
      <c r="D55" s="71" t="s">
        <v>153</v>
      </c>
      <c r="E55" s="11" t="s">
        <v>194</v>
      </c>
      <c r="F55" s="83" t="s">
        <v>283</v>
      </c>
      <c r="G55">
        <f t="shared" si="0"/>
        <v>2012</v>
      </c>
      <c r="H55" s="81" t="s">
        <v>281</v>
      </c>
    </row>
    <row r="56" spans="1:8" x14ac:dyDescent="0.25">
      <c r="A56" s="11" t="s">
        <v>169</v>
      </c>
      <c r="B56" s="83" t="s">
        <v>285</v>
      </c>
      <c r="C56" s="83" t="s">
        <v>8</v>
      </c>
      <c r="D56" s="71" t="s">
        <v>92</v>
      </c>
      <c r="E56" s="12" t="s">
        <v>87</v>
      </c>
      <c r="F56" s="83" t="s">
        <v>290</v>
      </c>
      <c r="G56">
        <f t="shared" si="0"/>
        <v>2013</v>
      </c>
      <c r="H56" s="81" t="s">
        <v>281</v>
      </c>
    </row>
    <row r="57" spans="1:8" x14ac:dyDescent="0.25">
      <c r="A57" s="11" t="s">
        <v>170</v>
      </c>
      <c r="B57" s="83" t="s">
        <v>283</v>
      </c>
      <c r="C57" s="83" t="s">
        <v>213</v>
      </c>
      <c r="D57" s="13" t="s">
        <v>218</v>
      </c>
      <c r="E57" s="12" t="s">
        <v>87</v>
      </c>
      <c r="F57" s="83" t="s">
        <v>290</v>
      </c>
      <c r="G57">
        <f t="shared" si="0"/>
        <v>2014</v>
      </c>
      <c r="H57" s="81" t="s">
        <v>281</v>
      </c>
    </row>
    <row r="58" spans="1:8" x14ac:dyDescent="0.25">
      <c r="A58" s="11" t="s">
        <v>171</v>
      </c>
      <c r="B58" s="83" t="s">
        <v>283</v>
      </c>
      <c r="C58" s="83" t="s">
        <v>213</v>
      </c>
      <c r="D58" s="71" t="s">
        <v>81</v>
      </c>
      <c r="E58" s="12" t="s">
        <v>250</v>
      </c>
      <c r="F58" s="83" t="s">
        <v>292</v>
      </c>
      <c r="G58">
        <f t="shared" si="0"/>
        <v>2015</v>
      </c>
      <c r="H58" s="81" t="s">
        <v>281</v>
      </c>
    </row>
    <row r="59" spans="1:8" x14ac:dyDescent="0.25">
      <c r="A59" s="11" t="s">
        <v>172</v>
      </c>
      <c r="B59" s="83" t="s">
        <v>283</v>
      </c>
      <c r="C59" s="83" t="s">
        <v>213</v>
      </c>
      <c r="D59" s="71" t="s">
        <v>94</v>
      </c>
      <c r="E59" s="11" t="s">
        <v>3</v>
      </c>
      <c r="F59" s="83" t="s">
        <v>285</v>
      </c>
      <c r="G59">
        <f t="shared" si="0"/>
        <v>2016</v>
      </c>
      <c r="H59" s="81" t="s">
        <v>281</v>
      </c>
    </row>
    <row r="60" spans="1:8" x14ac:dyDescent="0.25">
      <c r="A60" s="11" t="s">
        <v>173</v>
      </c>
      <c r="B60" s="83" t="s">
        <v>285</v>
      </c>
      <c r="C60" s="83" t="s">
        <v>43</v>
      </c>
      <c r="D60" s="71" t="s">
        <v>78</v>
      </c>
      <c r="E60" s="11" t="s">
        <v>103</v>
      </c>
      <c r="F60" s="83" t="s">
        <v>286</v>
      </c>
      <c r="G60">
        <f t="shared" si="0"/>
        <v>2017</v>
      </c>
      <c r="H60" s="81" t="s">
        <v>281</v>
      </c>
    </row>
    <row r="61" spans="1:8" x14ac:dyDescent="0.25">
      <c r="A61" s="11" t="s">
        <v>243</v>
      </c>
      <c r="B61" s="83" t="s">
        <v>283</v>
      </c>
      <c r="C61" s="83" t="s">
        <v>113</v>
      </c>
      <c r="D61" s="71" t="s">
        <v>153</v>
      </c>
      <c r="E61" s="11" t="s">
        <v>141</v>
      </c>
      <c r="F61" s="83" t="s">
        <v>293</v>
      </c>
      <c r="G61">
        <f t="shared" si="0"/>
        <v>2018</v>
      </c>
      <c r="H61" s="81" t="s">
        <v>281</v>
      </c>
    </row>
    <row r="62" spans="1:8" x14ac:dyDescent="0.25">
      <c r="A62" s="139" t="s">
        <v>342</v>
      </c>
      <c r="B62" s="4" t="s">
        <v>285</v>
      </c>
      <c r="C62" s="83" t="s">
        <v>8</v>
      </c>
      <c r="D62" s="71" t="s">
        <v>258</v>
      </c>
      <c r="E62" s="139" t="s">
        <v>9</v>
      </c>
      <c r="F62" s="4" t="s">
        <v>285</v>
      </c>
      <c r="G62">
        <v>2019</v>
      </c>
      <c r="H62" s="81" t="s">
        <v>281</v>
      </c>
    </row>
    <row r="63" spans="1:8" x14ac:dyDescent="0.25">
      <c r="A63" s="11" t="s">
        <v>381</v>
      </c>
      <c r="B63" s="83" t="s">
        <v>283</v>
      </c>
      <c r="C63" s="83" t="s">
        <v>213</v>
      </c>
      <c r="D63" s="71" t="s">
        <v>81</v>
      </c>
      <c r="E63" s="11" t="s">
        <v>325</v>
      </c>
      <c r="F63" s="83" t="s">
        <v>284</v>
      </c>
      <c r="G63">
        <v>2020</v>
      </c>
      <c r="H63" s="81" t="s">
        <v>281</v>
      </c>
    </row>
    <row r="64" spans="1:8" x14ac:dyDescent="0.25">
      <c r="A64" s="11" t="s">
        <v>385</v>
      </c>
      <c r="B64" s="83" t="s">
        <v>283</v>
      </c>
      <c r="C64" s="83" t="s">
        <v>382</v>
      </c>
      <c r="D64" s="87" t="s">
        <v>386</v>
      </c>
      <c r="E64" s="11" t="s">
        <v>43</v>
      </c>
      <c r="F64" s="83" t="s">
        <v>285</v>
      </c>
      <c r="G64">
        <v>2021</v>
      </c>
      <c r="H64" s="81" t="s">
        <v>281</v>
      </c>
    </row>
    <row r="65" spans="1:8" x14ac:dyDescent="0.25">
      <c r="A65" s="11" t="s">
        <v>429</v>
      </c>
      <c r="B65" s="83" t="s">
        <v>282</v>
      </c>
      <c r="C65" s="83" t="s">
        <v>85</v>
      </c>
      <c r="D65" s="87" t="s">
        <v>386</v>
      </c>
      <c r="E65" s="11" t="s">
        <v>246</v>
      </c>
      <c r="F65" s="83" t="s">
        <v>294</v>
      </c>
      <c r="G65">
        <v>2022</v>
      </c>
      <c r="H65" s="81" t="s">
        <v>281</v>
      </c>
    </row>
    <row r="66" spans="1:8" x14ac:dyDescent="0.25">
      <c r="A66" s="11" t="s">
        <v>465</v>
      </c>
      <c r="B66" s="83" t="s">
        <v>283</v>
      </c>
      <c r="C66" s="83" t="s">
        <v>213</v>
      </c>
      <c r="D66" s="87" t="s">
        <v>386</v>
      </c>
      <c r="E66" s="11" t="s">
        <v>326</v>
      </c>
      <c r="F66" s="83" t="s">
        <v>284</v>
      </c>
      <c r="G66">
        <v>2023</v>
      </c>
      <c r="H66" s="81" t="s">
        <v>281</v>
      </c>
    </row>
    <row r="67" spans="1:8" x14ac:dyDescent="0.25">
      <c r="A67" s="11" t="s">
        <v>541</v>
      </c>
      <c r="B67" s="83" t="s">
        <v>284</v>
      </c>
      <c r="C67" s="83" t="s">
        <v>540</v>
      </c>
      <c r="D67" s="71" t="s">
        <v>153</v>
      </c>
      <c r="E67" s="11" t="s">
        <v>157</v>
      </c>
      <c r="F67" s="83" t="s">
        <v>282</v>
      </c>
      <c r="G67">
        <f t="shared" ref="G67:G69" si="1">G66+1</f>
        <v>2024</v>
      </c>
      <c r="H67" s="81" t="s">
        <v>281</v>
      </c>
    </row>
    <row r="68" spans="1:8" x14ac:dyDescent="0.25">
      <c r="A68" s="11" t="s">
        <v>591</v>
      </c>
      <c r="B68" s="4" t="s">
        <v>285</v>
      </c>
      <c r="C68" s="83" t="s">
        <v>23</v>
      </c>
      <c r="D68" s="71" t="s">
        <v>96</v>
      </c>
      <c r="E68" s="11" t="s">
        <v>43</v>
      </c>
      <c r="F68" s="83" t="s">
        <v>285</v>
      </c>
      <c r="G68">
        <f t="shared" si="1"/>
        <v>2025</v>
      </c>
      <c r="H68" s="81" t="s">
        <v>281</v>
      </c>
    </row>
    <row r="69" spans="1:8" x14ac:dyDescent="0.25">
      <c r="A69" s="11" t="s">
        <v>680</v>
      </c>
      <c r="B69" s="4" t="s">
        <v>285</v>
      </c>
      <c r="C69" s="83" t="s">
        <v>1</v>
      </c>
      <c r="D69" s="71" t="s">
        <v>153</v>
      </c>
      <c r="E69" s="11" t="s">
        <v>681</v>
      </c>
      <c r="F69" s="83" t="s">
        <v>282</v>
      </c>
      <c r="G69">
        <f t="shared" si="1"/>
        <v>2026</v>
      </c>
      <c r="H69" s="81" t="s">
        <v>281</v>
      </c>
    </row>
  </sheetData>
  <autoFilter ref="A1:H68" xr:uid="{00000000-0009-0000-0000-000009000000}"/>
  <sortState xmlns:xlrd2="http://schemas.microsoft.com/office/spreadsheetml/2017/richdata2" ref="A2:G61">
    <sortCondition ref="G47"/>
  </sortState>
  <phoneticPr fontId="25" type="noConversion"/>
  <pageMargins left="0.7" right="0.7" top="0.75" bottom="0.75" header="0.3" footer="0.3"/>
  <pageSetup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H46"/>
  <sheetViews>
    <sheetView workbookViewId="0">
      <pane xSplit="1" ySplit="1" topLeftCell="B23" activePane="bottomRight" state="frozen"/>
      <selection activeCell="F59" sqref="F59"/>
      <selection pane="topRight" activeCell="F59" sqref="F59"/>
      <selection pane="bottomLeft" activeCell="F59" sqref="F59"/>
      <selection pane="bottomRight" activeCell="F46" sqref="F46"/>
    </sheetView>
  </sheetViews>
  <sheetFormatPr defaultRowHeight="15" x14ac:dyDescent="0.25"/>
  <cols>
    <col min="2" max="2" width="20" style="4" customWidth="1"/>
    <col min="3" max="3" width="18.7109375" style="4" bestFit="1" customWidth="1"/>
    <col min="4" max="4" width="8.28515625" style="81" bestFit="1" customWidth="1"/>
    <col min="5" max="5" width="18.7109375" bestFit="1" customWidth="1"/>
    <col min="6" max="6" width="21.5703125" style="4" customWidth="1"/>
    <col min="8" max="8" width="4.42578125" bestFit="1" customWidth="1"/>
  </cols>
  <sheetData>
    <row r="1" spans="1:8" s="1" customFormat="1" x14ac:dyDescent="0.25">
      <c r="A1" s="10" t="s">
        <v>174</v>
      </c>
      <c r="B1" s="82" t="s">
        <v>188</v>
      </c>
      <c r="C1" s="82" t="s">
        <v>189</v>
      </c>
      <c r="D1" s="10" t="s">
        <v>190</v>
      </c>
      <c r="E1" s="95" t="s">
        <v>191</v>
      </c>
      <c r="F1" s="82" t="s">
        <v>188</v>
      </c>
      <c r="G1" s="92" t="s">
        <v>15</v>
      </c>
      <c r="H1" s="9" t="s">
        <v>278</v>
      </c>
    </row>
    <row r="2" spans="1:8" x14ac:dyDescent="0.25">
      <c r="A2" s="11" t="s">
        <v>86</v>
      </c>
      <c r="B2" s="83" t="s">
        <v>284</v>
      </c>
      <c r="C2" s="83" t="s">
        <v>79</v>
      </c>
      <c r="D2" s="90" t="s">
        <v>258</v>
      </c>
      <c r="E2" s="11" t="s">
        <v>246</v>
      </c>
      <c r="F2" s="83" t="s">
        <v>294</v>
      </c>
      <c r="G2">
        <v>1961</v>
      </c>
      <c r="H2" t="s">
        <v>321</v>
      </c>
    </row>
    <row r="3" spans="1:8" x14ac:dyDescent="0.25">
      <c r="A3" s="11" t="s">
        <v>89</v>
      </c>
      <c r="B3" s="83" t="s">
        <v>283</v>
      </c>
      <c r="C3" s="83" t="s">
        <v>113</v>
      </c>
      <c r="D3" s="93" t="s">
        <v>298</v>
      </c>
      <c r="E3" s="11" t="s">
        <v>79</v>
      </c>
      <c r="F3" s="83" t="s">
        <v>284</v>
      </c>
      <c r="G3">
        <v>1962</v>
      </c>
      <c r="H3" t="s">
        <v>321</v>
      </c>
    </row>
    <row r="4" spans="1:8" x14ac:dyDescent="0.25">
      <c r="A4" s="11" t="s">
        <v>91</v>
      </c>
      <c r="B4" s="83" t="s">
        <v>285</v>
      </c>
      <c r="C4" s="83" t="s">
        <v>23</v>
      </c>
      <c r="D4" s="71" t="s">
        <v>193</v>
      </c>
      <c r="E4" s="11" t="s">
        <v>113</v>
      </c>
      <c r="F4" s="83" t="s">
        <v>283</v>
      </c>
      <c r="G4">
        <v>1963</v>
      </c>
      <c r="H4" t="s">
        <v>321</v>
      </c>
    </row>
    <row r="5" spans="1:8" x14ac:dyDescent="0.25">
      <c r="A5" s="11" t="s">
        <v>93</v>
      </c>
      <c r="B5" s="83" t="s">
        <v>290</v>
      </c>
      <c r="C5" s="83" t="s">
        <v>212</v>
      </c>
      <c r="D5" s="93" t="s">
        <v>299</v>
      </c>
      <c r="E5" s="11" t="s">
        <v>300</v>
      </c>
      <c r="F5" s="83" t="s">
        <v>261</v>
      </c>
      <c r="G5">
        <v>1964</v>
      </c>
      <c r="H5" t="s">
        <v>321</v>
      </c>
    </row>
    <row r="6" spans="1:8" x14ac:dyDescent="0.25">
      <c r="A6" s="11" t="s">
        <v>95</v>
      </c>
      <c r="B6" s="83" t="s">
        <v>285</v>
      </c>
      <c r="C6" s="83" t="s">
        <v>50</v>
      </c>
      <c r="D6" s="71" t="s">
        <v>78</v>
      </c>
      <c r="E6" s="11" t="s">
        <v>322</v>
      </c>
      <c r="F6" s="83" t="s">
        <v>282</v>
      </c>
      <c r="G6">
        <v>1965</v>
      </c>
      <c r="H6" t="s">
        <v>321</v>
      </c>
    </row>
    <row r="7" spans="1:8" x14ac:dyDescent="0.25">
      <c r="A7" s="11" t="s">
        <v>97</v>
      </c>
      <c r="B7" s="83" t="s">
        <v>282</v>
      </c>
      <c r="C7" s="83" t="s">
        <v>149</v>
      </c>
      <c r="D7" s="71" t="s">
        <v>92</v>
      </c>
      <c r="E7" s="11" t="s">
        <v>3</v>
      </c>
      <c r="F7" s="83" t="s">
        <v>285</v>
      </c>
      <c r="G7">
        <v>1966</v>
      </c>
      <c r="H7" t="s">
        <v>321</v>
      </c>
    </row>
    <row r="8" spans="1:8" x14ac:dyDescent="0.25">
      <c r="A8" s="11" t="s">
        <v>98</v>
      </c>
      <c r="B8" s="83" t="s">
        <v>282</v>
      </c>
      <c r="C8" s="83" t="s">
        <v>112</v>
      </c>
      <c r="D8" s="71" t="s">
        <v>96</v>
      </c>
      <c r="E8" s="11" t="s">
        <v>246</v>
      </c>
      <c r="F8" s="83" t="s">
        <v>294</v>
      </c>
      <c r="G8">
        <v>1967</v>
      </c>
      <c r="H8" t="s">
        <v>321</v>
      </c>
    </row>
    <row r="9" spans="1:8" x14ac:dyDescent="0.25">
      <c r="A9" s="11" t="s">
        <v>100</v>
      </c>
      <c r="B9" s="83" t="s">
        <v>284</v>
      </c>
      <c r="C9" s="83" t="s">
        <v>324</v>
      </c>
      <c r="D9" s="71" t="s">
        <v>78</v>
      </c>
      <c r="E9" s="11" t="s">
        <v>124</v>
      </c>
      <c r="F9" s="83" t="s">
        <v>282</v>
      </c>
      <c r="G9">
        <v>1968</v>
      </c>
      <c r="H9" t="s">
        <v>321</v>
      </c>
    </row>
    <row r="10" spans="1:8" x14ac:dyDescent="0.25">
      <c r="A10" s="11" t="s">
        <v>102</v>
      </c>
      <c r="B10" s="83" t="s">
        <v>333</v>
      </c>
      <c r="C10" s="83" t="s">
        <v>301</v>
      </c>
      <c r="D10" s="71" t="s">
        <v>81</v>
      </c>
      <c r="E10" s="11" t="s">
        <v>88</v>
      </c>
      <c r="F10" s="83" t="s">
        <v>283</v>
      </c>
      <c r="G10">
        <v>1969</v>
      </c>
      <c r="H10" t="s">
        <v>321</v>
      </c>
    </row>
    <row r="11" spans="1:8" x14ac:dyDescent="0.25">
      <c r="A11" s="11" t="s">
        <v>104</v>
      </c>
      <c r="B11" s="83" t="s">
        <v>285</v>
      </c>
      <c r="C11" s="83" t="s">
        <v>42</v>
      </c>
      <c r="D11" s="71" t="s">
        <v>92</v>
      </c>
      <c r="E11" s="11" t="s">
        <v>302</v>
      </c>
      <c r="F11" s="83" t="s">
        <v>331</v>
      </c>
      <c r="G11">
        <v>1970</v>
      </c>
      <c r="H11" t="s">
        <v>321</v>
      </c>
    </row>
    <row r="12" spans="1:8" x14ac:dyDescent="0.25">
      <c r="A12" s="11" t="s">
        <v>106</v>
      </c>
      <c r="B12" s="83" t="s">
        <v>285</v>
      </c>
      <c r="C12" s="83" t="s">
        <v>8</v>
      </c>
      <c r="D12" s="93" t="s">
        <v>303</v>
      </c>
      <c r="E12" s="11" t="s">
        <v>74</v>
      </c>
      <c r="F12" s="83" t="s">
        <v>283</v>
      </c>
      <c r="G12">
        <v>1971</v>
      </c>
      <c r="H12" t="s">
        <v>321</v>
      </c>
    </row>
    <row r="13" spans="1:8" x14ac:dyDescent="0.25">
      <c r="A13" s="11" t="s">
        <v>108</v>
      </c>
      <c r="B13" s="83" t="s">
        <v>294</v>
      </c>
      <c r="C13" s="83" t="s">
        <v>246</v>
      </c>
      <c r="D13" s="71" t="s">
        <v>81</v>
      </c>
      <c r="E13" s="11" t="s">
        <v>304</v>
      </c>
      <c r="F13" s="83" t="s">
        <v>291</v>
      </c>
      <c r="G13">
        <v>1972</v>
      </c>
      <c r="H13" t="s">
        <v>321</v>
      </c>
    </row>
    <row r="14" spans="1:8" x14ac:dyDescent="0.25">
      <c r="A14" s="11" t="s">
        <v>109</v>
      </c>
      <c r="B14" s="83" t="s">
        <v>284</v>
      </c>
      <c r="C14" s="83" t="s">
        <v>324</v>
      </c>
      <c r="D14" s="71" t="s">
        <v>96</v>
      </c>
      <c r="E14" s="11" t="s">
        <v>51</v>
      </c>
      <c r="F14" s="83" t="s">
        <v>285</v>
      </c>
      <c r="G14">
        <v>1973</v>
      </c>
      <c r="H14" t="s">
        <v>321</v>
      </c>
    </row>
    <row r="15" spans="1:8" x14ac:dyDescent="0.25">
      <c r="A15" s="11" t="s">
        <v>111</v>
      </c>
      <c r="B15" s="83" t="s">
        <v>282</v>
      </c>
      <c r="C15" s="83" t="s">
        <v>305</v>
      </c>
      <c r="D15" s="71" t="s">
        <v>78</v>
      </c>
      <c r="E15" s="11" t="s">
        <v>324</v>
      </c>
      <c r="F15" s="83" t="s">
        <v>284</v>
      </c>
      <c r="G15">
        <v>1974</v>
      </c>
      <c r="H15" t="s">
        <v>321</v>
      </c>
    </row>
    <row r="16" spans="1:8" x14ac:dyDescent="0.25">
      <c r="A16" s="11" t="s">
        <v>114</v>
      </c>
      <c r="B16" s="83" t="s">
        <v>292</v>
      </c>
      <c r="C16" s="83" t="s">
        <v>306</v>
      </c>
      <c r="D16" s="71" t="s">
        <v>153</v>
      </c>
      <c r="E16" s="11" t="s">
        <v>254</v>
      </c>
      <c r="F16" s="83" t="s">
        <v>261</v>
      </c>
      <c r="G16">
        <v>1975</v>
      </c>
      <c r="H16" t="s">
        <v>321</v>
      </c>
    </row>
    <row r="17" spans="1:8" x14ac:dyDescent="0.25">
      <c r="A17" s="11" t="s">
        <v>115</v>
      </c>
      <c r="B17" s="83" t="s">
        <v>288</v>
      </c>
      <c r="C17" s="83" t="s">
        <v>197</v>
      </c>
      <c r="D17" s="71" t="s">
        <v>307</v>
      </c>
      <c r="E17" s="11" t="s">
        <v>50</v>
      </c>
      <c r="F17" s="83" t="s">
        <v>285</v>
      </c>
      <c r="G17">
        <v>1976</v>
      </c>
      <c r="H17" t="s">
        <v>321</v>
      </c>
    </row>
    <row r="18" spans="1:8" x14ac:dyDescent="0.25">
      <c r="A18" s="11" t="s">
        <v>117</v>
      </c>
      <c r="B18" s="83" t="s">
        <v>282</v>
      </c>
      <c r="C18" s="83" t="s">
        <v>124</v>
      </c>
      <c r="D18" s="71" t="s">
        <v>78</v>
      </c>
      <c r="E18" s="11" t="s">
        <v>197</v>
      </c>
      <c r="F18" s="83" t="s">
        <v>288</v>
      </c>
      <c r="G18">
        <v>1977</v>
      </c>
      <c r="H18" t="s">
        <v>321</v>
      </c>
    </row>
    <row r="19" spans="1:8" x14ac:dyDescent="0.25">
      <c r="A19" s="11" t="s">
        <v>119</v>
      </c>
      <c r="B19" s="83" t="s">
        <v>288</v>
      </c>
      <c r="C19" s="83" t="s">
        <v>197</v>
      </c>
      <c r="D19" s="71" t="s">
        <v>137</v>
      </c>
      <c r="E19" s="11" t="s">
        <v>308</v>
      </c>
      <c r="F19" s="83" t="s">
        <v>295</v>
      </c>
      <c r="G19">
        <v>1978</v>
      </c>
      <c r="H19" t="s">
        <v>321</v>
      </c>
    </row>
    <row r="20" spans="1:8" x14ac:dyDescent="0.25">
      <c r="A20" s="11" t="s">
        <v>121</v>
      </c>
      <c r="B20" s="83" t="s">
        <v>283</v>
      </c>
      <c r="C20" s="83" t="s">
        <v>88</v>
      </c>
      <c r="D20" s="71" t="s">
        <v>75</v>
      </c>
      <c r="E20" s="11" t="s">
        <v>309</v>
      </c>
      <c r="F20" s="83" t="s">
        <v>282</v>
      </c>
      <c r="G20">
        <v>1979</v>
      </c>
      <c r="H20" t="s">
        <v>321</v>
      </c>
    </row>
    <row r="21" spans="1:8" x14ac:dyDescent="0.25">
      <c r="A21" s="11" t="s">
        <v>123</v>
      </c>
      <c r="B21" s="83" t="s">
        <v>283</v>
      </c>
      <c r="C21" s="83" t="s">
        <v>154</v>
      </c>
      <c r="D21" s="94" t="s">
        <v>310</v>
      </c>
      <c r="E21" s="11" t="s">
        <v>9</v>
      </c>
      <c r="F21" s="83" t="s">
        <v>285</v>
      </c>
      <c r="G21">
        <v>1980</v>
      </c>
      <c r="H21" t="s">
        <v>321</v>
      </c>
    </row>
    <row r="22" spans="1:8" x14ac:dyDescent="0.25">
      <c r="A22" s="11" t="s">
        <v>125</v>
      </c>
      <c r="B22" s="83" t="s">
        <v>332</v>
      </c>
      <c r="C22" s="83" t="s">
        <v>311</v>
      </c>
      <c r="D22" s="71" t="s">
        <v>92</v>
      </c>
      <c r="E22" s="11" t="s">
        <v>312</v>
      </c>
      <c r="F22" s="83" t="s">
        <v>282</v>
      </c>
      <c r="G22">
        <v>1981</v>
      </c>
      <c r="H22" t="s">
        <v>321</v>
      </c>
    </row>
    <row r="23" spans="1:8" x14ac:dyDescent="0.25">
      <c r="A23" s="11" t="s">
        <v>126</v>
      </c>
      <c r="B23" s="83" t="s">
        <v>283</v>
      </c>
      <c r="C23" s="83" t="s">
        <v>88</v>
      </c>
      <c r="D23" s="71" t="s">
        <v>92</v>
      </c>
      <c r="E23" s="11" t="s">
        <v>313</v>
      </c>
      <c r="F23" s="83" t="s">
        <v>288</v>
      </c>
      <c r="G23">
        <v>1982</v>
      </c>
      <c r="H23" t="s">
        <v>321</v>
      </c>
    </row>
    <row r="24" spans="1:8" x14ac:dyDescent="0.25">
      <c r="A24" s="11" t="s">
        <v>127</v>
      </c>
      <c r="B24" s="83" t="s">
        <v>294</v>
      </c>
      <c r="C24" s="83" t="s">
        <v>314</v>
      </c>
      <c r="D24" s="71" t="s">
        <v>92</v>
      </c>
      <c r="E24" s="11" t="s">
        <v>74</v>
      </c>
      <c r="F24" s="83" t="s">
        <v>283</v>
      </c>
      <c r="G24">
        <v>1983</v>
      </c>
      <c r="H24" t="s">
        <v>321</v>
      </c>
    </row>
    <row r="25" spans="1:8" x14ac:dyDescent="0.25">
      <c r="A25" s="11" t="s">
        <v>128</v>
      </c>
      <c r="B25" s="83" t="s">
        <v>284</v>
      </c>
      <c r="C25" s="83" t="s">
        <v>110</v>
      </c>
      <c r="D25" s="71" t="s">
        <v>92</v>
      </c>
      <c r="E25" s="11" t="s">
        <v>133</v>
      </c>
      <c r="F25" s="83" t="s">
        <v>290</v>
      </c>
      <c r="G25">
        <v>1984</v>
      </c>
      <c r="H25" t="s">
        <v>321</v>
      </c>
    </row>
    <row r="26" spans="1:8" x14ac:dyDescent="0.25">
      <c r="A26" s="11" t="s">
        <v>129</v>
      </c>
      <c r="B26" s="83" t="s">
        <v>285</v>
      </c>
      <c r="C26" s="83" t="s">
        <v>0</v>
      </c>
      <c r="D26" s="71" t="s">
        <v>94</v>
      </c>
      <c r="E26" s="11" t="s">
        <v>315</v>
      </c>
      <c r="F26" s="83" t="s">
        <v>295</v>
      </c>
      <c r="G26">
        <v>1985</v>
      </c>
      <c r="H26" t="s">
        <v>321</v>
      </c>
    </row>
    <row r="27" spans="1:8" x14ac:dyDescent="0.25">
      <c r="A27" s="11" t="s">
        <v>130</v>
      </c>
      <c r="B27" s="83" t="s">
        <v>292</v>
      </c>
      <c r="C27" s="83" t="s">
        <v>306</v>
      </c>
      <c r="D27" s="71" t="s">
        <v>153</v>
      </c>
      <c r="E27" s="11" t="s">
        <v>113</v>
      </c>
      <c r="F27" s="83" t="s">
        <v>283</v>
      </c>
      <c r="G27">
        <v>1986</v>
      </c>
      <c r="H27" t="s">
        <v>321</v>
      </c>
    </row>
    <row r="28" spans="1:8" x14ac:dyDescent="0.25">
      <c r="A28" s="11" t="s">
        <v>132</v>
      </c>
      <c r="B28" s="83" t="s">
        <v>286</v>
      </c>
      <c r="C28" s="83" t="s">
        <v>103</v>
      </c>
      <c r="D28" s="71" t="s">
        <v>96</v>
      </c>
      <c r="E28" s="11" t="s">
        <v>316</v>
      </c>
      <c r="F28" s="83" t="s">
        <v>282</v>
      </c>
      <c r="G28">
        <v>1987</v>
      </c>
      <c r="H28" t="s">
        <v>321</v>
      </c>
    </row>
    <row r="29" spans="1:8" x14ac:dyDescent="0.25">
      <c r="A29" s="11" t="s">
        <v>134</v>
      </c>
      <c r="B29" s="83" t="s">
        <v>288</v>
      </c>
      <c r="C29" s="83" t="s">
        <v>317</v>
      </c>
      <c r="D29" s="71" t="s">
        <v>96</v>
      </c>
      <c r="E29" s="11" t="s">
        <v>103</v>
      </c>
      <c r="F29" s="83" t="s">
        <v>286</v>
      </c>
      <c r="G29">
        <v>1988</v>
      </c>
      <c r="H29" t="s">
        <v>321</v>
      </c>
    </row>
    <row r="30" spans="1:8" x14ac:dyDescent="0.25">
      <c r="A30" s="11" t="s">
        <v>136</v>
      </c>
      <c r="B30" s="83" t="s">
        <v>283</v>
      </c>
      <c r="C30" s="83" t="s">
        <v>88</v>
      </c>
      <c r="D30" s="71" t="s">
        <v>78</v>
      </c>
      <c r="E30" s="11" t="s">
        <v>143</v>
      </c>
      <c r="F30" s="83" t="s">
        <v>284</v>
      </c>
      <c r="G30">
        <v>1989</v>
      </c>
      <c r="H30" t="s">
        <v>321</v>
      </c>
    </row>
    <row r="31" spans="1:8" x14ac:dyDescent="0.25">
      <c r="A31" s="11" t="s">
        <v>138</v>
      </c>
      <c r="B31" s="83" t="s">
        <v>284</v>
      </c>
      <c r="C31" s="83" t="s">
        <v>143</v>
      </c>
      <c r="D31" s="71" t="s">
        <v>78</v>
      </c>
      <c r="E31" s="11" t="s">
        <v>197</v>
      </c>
      <c r="F31" s="83" t="s">
        <v>288</v>
      </c>
      <c r="G31">
        <v>1990</v>
      </c>
      <c r="H31" t="s">
        <v>321</v>
      </c>
    </row>
    <row r="32" spans="1:8" x14ac:dyDescent="0.25">
      <c r="A32" s="11" t="s">
        <v>139</v>
      </c>
      <c r="B32" s="83" t="s">
        <v>285</v>
      </c>
      <c r="C32" s="83" t="s">
        <v>43</v>
      </c>
      <c r="D32" s="71" t="s">
        <v>92</v>
      </c>
      <c r="E32" s="11" t="s">
        <v>88</v>
      </c>
      <c r="F32" s="83" t="s">
        <v>283</v>
      </c>
      <c r="G32">
        <v>1991</v>
      </c>
      <c r="H32" t="s">
        <v>321</v>
      </c>
    </row>
    <row r="33" spans="1:8" x14ac:dyDescent="0.25">
      <c r="A33" s="11" t="s">
        <v>142</v>
      </c>
      <c r="B33" s="83" t="s">
        <v>282</v>
      </c>
      <c r="C33" s="83" t="s">
        <v>248</v>
      </c>
      <c r="D33" s="71" t="s">
        <v>78</v>
      </c>
      <c r="E33" s="11" t="s">
        <v>160</v>
      </c>
      <c r="F33" s="83" t="s">
        <v>293</v>
      </c>
      <c r="G33">
        <v>1992</v>
      </c>
      <c r="H33" t="s">
        <v>321</v>
      </c>
    </row>
    <row r="34" spans="1:8" x14ac:dyDescent="0.25">
      <c r="A34" s="11" t="s">
        <v>144</v>
      </c>
      <c r="B34" s="83" t="s">
        <v>284</v>
      </c>
      <c r="C34" s="83" t="s">
        <v>205</v>
      </c>
      <c r="D34" s="71" t="s">
        <v>94</v>
      </c>
      <c r="E34" s="11" t="s">
        <v>318</v>
      </c>
      <c r="F34" s="83" t="s">
        <v>288</v>
      </c>
      <c r="G34">
        <v>1993</v>
      </c>
      <c r="H34" t="s">
        <v>321</v>
      </c>
    </row>
    <row r="35" spans="1:8" x14ac:dyDescent="0.25">
      <c r="A35" s="11" t="s">
        <v>145</v>
      </c>
      <c r="B35" s="83" t="s">
        <v>285</v>
      </c>
      <c r="C35" s="83" t="s">
        <v>9</v>
      </c>
      <c r="D35" s="71" t="s">
        <v>96</v>
      </c>
      <c r="E35" s="11" t="s">
        <v>205</v>
      </c>
      <c r="F35" s="83" t="s">
        <v>284</v>
      </c>
      <c r="G35">
        <v>1994</v>
      </c>
      <c r="H35" t="s">
        <v>321</v>
      </c>
    </row>
    <row r="36" spans="1:8" x14ac:dyDescent="0.25">
      <c r="A36" s="11" t="s">
        <v>146</v>
      </c>
      <c r="B36" s="83" t="s">
        <v>283</v>
      </c>
      <c r="C36" s="83" t="s">
        <v>253</v>
      </c>
      <c r="D36" s="71" t="s">
        <v>92</v>
      </c>
      <c r="E36" s="11" t="s">
        <v>9</v>
      </c>
      <c r="F36" s="83" t="s">
        <v>285</v>
      </c>
      <c r="G36">
        <v>1995</v>
      </c>
      <c r="H36" t="s">
        <v>321</v>
      </c>
    </row>
    <row r="37" spans="1:8" x14ac:dyDescent="0.25">
      <c r="A37" s="11" t="s">
        <v>147</v>
      </c>
      <c r="B37" s="83" t="s">
        <v>293</v>
      </c>
      <c r="C37" s="83" t="s">
        <v>319</v>
      </c>
      <c r="D37" s="71" t="s">
        <v>96</v>
      </c>
      <c r="E37" s="11" t="s">
        <v>315</v>
      </c>
      <c r="F37" s="83" t="s">
        <v>295</v>
      </c>
      <c r="G37">
        <v>1996</v>
      </c>
      <c r="H37" t="s">
        <v>321</v>
      </c>
    </row>
    <row r="38" spans="1:8" x14ac:dyDescent="0.25">
      <c r="A38" s="11" t="s">
        <v>148</v>
      </c>
      <c r="B38" s="83" t="s">
        <v>283</v>
      </c>
      <c r="C38" s="83" t="s">
        <v>88</v>
      </c>
      <c r="D38" s="71" t="s">
        <v>96</v>
      </c>
      <c r="E38" s="11" t="s">
        <v>319</v>
      </c>
      <c r="F38" s="83" t="s">
        <v>293</v>
      </c>
      <c r="G38">
        <v>1997</v>
      </c>
      <c r="H38" t="s">
        <v>321</v>
      </c>
    </row>
    <row r="39" spans="1:8" x14ac:dyDescent="0.25">
      <c r="A39" s="11" t="s">
        <v>150</v>
      </c>
      <c r="B39" s="83" t="s">
        <v>285</v>
      </c>
      <c r="C39" s="83" t="s">
        <v>8</v>
      </c>
      <c r="D39" s="71" t="s">
        <v>96</v>
      </c>
      <c r="E39" s="11" t="s">
        <v>202</v>
      </c>
      <c r="F39" s="83" t="s">
        <v>282</v>
      </c>
      <c r="G39">
        <v>1998</v>
      </c>
      <c r="H39" t="s">
        <v>321</v>
      </c>
    </row>
    <row r="40" spans="1:8" x14ac:dyDescent="0.25">
      <c r="A40" s="11" t="s">
        <v>151</v>
      </c>
      <c r="B40" s="83" t="s">
        <v>284</v>
      </c>
      <c r="C40" s="83" t="s">
        <v>207</v>
      </c>
      <c r="D40" s="71" t="s">
        <v>92</v>
      </c>
      <c r="E40" s="11" t="s">
        <v>320</v>
      </c>
      <c r="F40" s="83" t="s">
        <v>283</v>
      </c>
      <c r="G40">
        <v>1999</v>
      </c>
      <c r="H40" t="s">
        <v>321</v>
      </c>
    </row>
    <row r="41" spans="1:8" x14ac:dyDescent="0.25">
      <c r="A41" s="280" t="s">
        <v>428</v>
      </c>
      <c r="B41" s="567" t="s">
        <v>466</v>
      </c>
      <c r="C41" s="568"/>
      <c r="D41" s="568"/>
      <c r="E41" s="568"/>
      <c r="F41" s="568"/>
      <c r="G41" s="281" t="s">
        <v>428</v>
      </c>
      <c r="H41" s="281"/>
    </row>
    <row r="42" spans="1:8" x14ac:dyDescent="0.25">
      <c r="A42" s="11" t="s">
        <v>426</v>
      </c>
      <c r="B42" s="83" t="s">
        <v>284</v>
      </c>
      <c r="C42" s="83" t="s">
        <v>326</v>
      </c>
      <c r="D42" s="71" t="s">
        <v>96</v>
      </c>
      <c r="E42" s="11" t="s">
        <v>105</v>
      </c>
      <c r="F42" s="83" t="s">
        <v>286</v>
      </c>
      <c r="G42">
        <v>2022</v>
      </c>
      <c r="H42" t="s">
        <v>427</v>
      </c>
    </row>
    <row r="43" spans="1:8" x14ac:dyDescent="0.25">
      <c r="A43" s="11" t="s">
        <v>468</v>
      </c>
      <c r="B43" s="83" t="s">
        <v>285</v>
      </c>
      <c r="C43" s="83" t="s">
        <v>50</v>
      </c>
      <c r="D43" s="71" t="s">
        <v>92</v>
      </c>
      <c r="E43" s="11" t="s">
        <v>79</v>
      </c>
      <c r="F43" s="83" t="s">
        <v>284</v>
      </c>
      <c r="G43">
        <v>2023</v>
      </c>
      <c r="H43" t="s">
        <v>427</v>
      </c>
    </row>
    <row r="44" spans="1:8" x14ac:dyDescent="0.25">
      <c r="A44" s="11" t="s">
        <v>541</v>
      </c>
      <c r="B44" s="83" t="s">
        <v>330</v>
      </c>
      <c r="C44" s="83" t="s">
        <v>543</v>
      </c>
      <c r="D44" s="71" t="s">
        <v>96</v>
      </c>
      <c r="E44" s="11" t="s">
        <v>79</v>
      </c>
      <c r="F44" s="83" t="s">
        <v>284</v>
      </c>
      <c r="G44">
        <v>2024</v>
      </c>
      <c r="H44" t="s">
        <v>427</v>
      </c>
    </row>
    <row r="45" spans="1:8" x14ac:dyDescent="0.25">
      <c r="A45" s="11" t="s">
        <v>591</v>
      </c>
      <c r="B45" s="83" t="s">
        <v>285</v>
      </c>
      <c r="C45" s="83" t="s">
        <v>8</v>
      </c>
      <c r="D45" s="71" t="s">
        <v>258</v>
      </c>
      <c r="E45" s="11" t="s">
        <v>658</v>
      </c>
      <c r="F45" s="83" t="s">
        <v>283</v>
      </c>
      <c r="G45">
        <v>2025</v>
      </c>
      <c r="H45" t="s">
        <v>427</v>
      </c>
    </row>
    <row r="46" spans="1:8" x14ac:dyDescent="0.25">
      <c r="A46" s="11" t="s">
        <v>680</v>
      </c>
      <c r="B46" s="83" t="s">
        <v>285</v>
      </c>
      <c r="C46" s="83" t="s">
        <v>14</v>
      </c>
      <c r="D46" s="71" t="s">
        <v>96</v>
      </c>
      <c r="E46" s="11" t="s">
        <v>682</v>
      </c>
      <c r="F46" s="83" t="s">
        <v>283</v>
      </c>
      <c r="G46">
        <v>2026</v>
      </c>
      <c r="H46" t="s">
        <v>427</v>
      </c>
    </row>
  </sheetData>
  <autoFilter ref="A1:H44" xr:uid="{00000000-0009-0000-0000-00000A000000}"/>
  <mergeCells count="1">
    <mergeCell ref="B41:F41"/>
  </mergeCells>
  <phoneticPr fontId="2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152"/>
  <sheetViews>
    <sheetView zoomScale="90" zoomScaleNormal="90" workbookViewId="0">
      <pane xSplit="4" ySplit="3" topLeftCell="E113" activePane="bottomRight" state="frozen"/>
      <selection pane="topRight" activeCell="D1" sqref="D1"/>
      <selection pane="bottomLeft" activeCell="A4" sqref="A4"/>
      <selection pane="bottomRight" activeCell="F128" sqref="F128"/>
    </sheetView>
  </sheetViews>
  <sheetFormatPr defaultColWidth="0" defaultRowHeight="15" x14ac:dyDescent="0.25"/>
  <cols>
    <col min="1" max="2" width="3.140625" style="359" hidden="1" customWidth="1"/>
    <col min="3" max="3" width="3.5703125" style="359" hidden="1" customWidth="1"/>
    <col min="4" max="4" width="10.42578125" style="369" customWidth="1"/>
    <col min="5" max="5" width="15.7109375" style="124" bestFit="1" customWidth="1"/>
    <col min="6" max="6" width="12.7109375" style="125" bestFit="1" customWidth="1"/>
    <col min="7" max="7" width="12.140625" style="315" bestFit="1" customWidth="1"/>
    <col min="8" max="8" width="12" style="315" bestFit="1" customWidth="1"/>
    <col min="9" max="9" width="15.7109375" style="137" bestFit="1" customWidth="1"/>
    <col min="10" max="10" width="13.140625" style="138" bestFit="1" customWidth="1"/>
    <col min="11" max="11" width="16" style="125" bestFit="1" customWidth="1"/>
    <col min="12" max="12" width="13.140625" style="126" bestFit="1" customWidth="1"/>
    <col min="13" max="13" width="13.140625" style="128" bestFit="1" customWidth="1"/>
    <col min="14" max="14" width="10.42578125" style="5" customWidth="1"/>
    <col min="15" max="15" width="8.28515625" style="319" bestFit="1" customWidth="1"/>
    <col min="16" max="16" width="9.140625" style="319" customWidth="1"/>
    <col min="17" max="17" width="11" style="133" bestFit="1" customWidth="1"/>
    <col min="18" max="18" width="14.28515625" style="134" bestFit="1" customWidth="1"/>
    <col min="19" max="19" width="13.140625" style="133" bestFit="1" customWidth="1"/>
    <col min="20" max="20" width="10.7109375" style="134" customWidth="1"/>
    <col min="21" max="23" width="5.5703125" hidden="1" customWidth="1"/>
    <col min="24" max="24" width="2" style="116" bestFit="1" customWidth="1"/>
    <col min="25" max="25" width="10.7109375" style="167" bestFit="1" customWidth="1"/>
    <col min="26" max="26" width="11.85546875" style="81" bestFit="1" customWidth="1"/>
    <col min="27" max="30" width="9.28515625" style="81" bestFit="1" customWidth="1"/>
    <col min="31" max="31" width="11.85546875" style="168" bestFit="1" customWidth="1"/>
    <col min="32" max="32" width="2.7109375" style="116" customWidth="1"/>
    <col min="33" max="16384" width="9.140625" hidden="1"/>
  </cols>
  <sheetData>
    <row r="1" spans="1:32" s="306" customFormat="1" ht="19.5" customHeight="1" x14ac:dyDescent="0.25">
      <c r="A1" s="359"/>
      <c r="B1" s="359"/>
      <c r="C1" s="359">
        <f ca="1">LARGE($C$4:$C$249,1)</f>
        <v>37</v>
      </c>
      <c r="D1" s="420" t="s">
        <v>9</v>
      </c>
      <c r="E1" s="422" t="s">
        <v>495</v>
      </c>
      <c r="F1" s="423"/>
      <c r="G1" s="423"/>
      <c r="H1" s="435"/>
      <c r="I1" s="434" t="s">
        <v>53</v>
      </c>
      <c r="J1" s="435"/>
      <c r="K1" s="423" t="s">
        <v>54</v>
      </c>
      <c r="L1" s="438"/>
      <c r="M1" s="444" t="s">
        <v>70</v>
      </c>
      <c r="N1" s="430"/>
      <c r="O1" s="430"/>
      <c r="P1" s="441"/>
      <c r="Q1" s="440" t="s">
        <v>71</v>
      </c>
      <c r="R1" s="441"/>
      <c r="S1" s="430" t="s">
        <v>432</v>
      </c>
      <c r="T1" s="431"/>
      <c r="X1" s="418"/>
      <c r="Y1" s="422" t="s">
        <v>356</v>
      </c>
      <c r="Z1" s="423"/>
      <c r="AA1" s="423"/>
      <c r="AB1" s="426" t="s">
        <v>357</v>
      </c>
      <c r="AC1" s="426"/>
      <c r="AD1" s="426"/>
      <c r="AE1" s="427"/>
      <c r="AF1" s="307"/>
    </row>
    <row r="2" spans="1:32" ht="19.5" customHeight="1" thickBot="1" x14ac:dyDescent="0.3">
      <c r="D2" s="421"/>
      <c r="E2" s="424"/>
      <c r="F2" s="425"/>
      <c r="G2" s="425"/>
      <c r="H2" s="437"/>
      <c r="I2" s="436"/>
      <c r="J2" s="437"/>
      <c r="K2" s="425"/>
      <c r="L2" s="439"/>
      <c r="M2" s="445"/>
      <c r="N2" s="432"/>
      <c r="O2" s="432"/>
      <c r="P2" s="443"/>
      <c r="Q2" s="442"/>
      <c r="R2" s="443"/>
      <c r="S2" s="432"/>
      <c r="T2" s="433"/>
      <c r="X2" s="419"/>
      <c r="Y2" s="424"/>
      <c r="Z2" s="425"/>
      <c r="AA2" s="425"/>
      <c r="AB2" s="428"/>
      <c r="AC2" s="428"/>
      <c r="AD2" s="428"/>
      <c r="AE2" s="429"/>
    </row>
    <row r="3" spans="1:32" s="311" customFormat="1" ht="16.5" thickBot="1" x14ac:dyDescent="0.3">
      <c r="A3" s="360" t="s">
        <v>559</v>
      </c>
      <c r="B3" s="360" t="s">
        <v>586</v>
      </c>
      <c r="C3" s="360" t="s">
        <v>585</v>
      </c>
      <c r="D3" s="368" t="s">
        <v>174</v>
      </c>
      <c r="E3" s="142" t="s">
        <v>16</v>
      </c>
      <c r="F3" s="143" t="s">
        <v>17</v>
      </c>
      <c r="G3" s="314" t="s">
        <v>435</v>
      </c>
      <c r="H3" s="314" t="s">
        <v>436</v>
      </c>
      <c r="I3" s="186" t="s">
        <v>33</v>
      </c>
      <c r="J3" s="187" t="s">
        <v>17</v>
      </c>
      <c r="K3" s="144" t="s">
        <v>33</v>
      </c>
      <c r="L3" s="145" t="s">
        <v>17</v>
      </c>
      <c r="M3" s="146" t="s">
        <v>16</v>
      </c>
      <c r="N3" s="147" t="s">
        <v>17</v>
      </c>
      <c r="O3" s="316" t="s">
        <v>434</v>
      </c>
      <c r="P3" s="316" t="s">
        <v>433</v>
      </c>
      <c r="Q3" s="188" t="s">
        <v>33</v>
      </c>
      <c r="R3" s="189" t="s">
        <v>17</v>
      </c>
      <c r="S3" s="148" t="s">
        <v>33</v>
      </c>
      <c r="T3" s="149" t="s">
        <v>17</v>
      </c>
      <c r="U3" s="308" t="s">
        <v>175</v>
      </c>
      <c r="V3" s="308" t="s">
        <v>220</v>
      </c>
      <c r="W3" s="308" t="s">
        <v>496</v>
      </c>
      <c r="X3" s="309"/>
      <c r="Y3" s="193" t="s">
        <v>349</v>
      </c>
      <c r="Z3" s="183" t="s">
        <v>350</v>
      </c>
      <c r="AA3" s="183" t="s">
        <v>351</v>
      </c>
      <c r="AB3" s="184" t="s">
        <v>352</v>
      </c>
      <c r="AC3" s="184" t="s">
        <v>353</v>
      </c>
      <c r="AD3" s="184" t="s">
        <v>354</v>
      </c>
      <c r="AE3" s="192" t="s">
        <v>355</v>
      </c>
      <c r="AF3" s="310"/>
    </row>
    <row r="4" spans="1:32" ht="15.75" x14ac:dyDescent="0.25">
      <c r="A4" s="361">
        <f>IF(F4="",0,1)</f>
        <v>1</v>
      </c>
      <c r="B4" s="361">
        <f>(E4&lt;&gt;"")*1+(I4&lt;&gt;"")*1+(K4&lt;&gt;"")*1+(M4&lt;&gt;"")*1+(Q4&lt;&gt;"")*1+(S4&lt;&gt;"")*1</f>
        <v>2</v>
      </c>
      <c r="C4" s="361">
        <f>IF(OR(E4=$D$1,I4=$D$1,K4=$D$1,M4=$D$1,Q4=$D$1,S4=$D$1),0,IF(ROW()=4,0,C3)+A4)</f>
        <v>1</v>
      </c>
      <c r="D4" s="369">
        <v>1889</v>
      </c>
      <c r="E4" s="118" t="s">
        <v>18</v>
      </c>
      <c r="F4" s="119" t="s">
        <v>1</v>
      </c>
      <c r="G4" s="414" t="s">
        <v>567</v>
      </c>
      <c r="H4" s="415"/>
      <c r="I4" s="135" t="s">
        <v>18</v>
      </c>
      <c r="J4" s="136" t="s">
        <v>22</v>
      </c>
      <c r="K4" s="122"/>
      <c r="L4" s="100"/>
      <c r="M4" s="101"/>
      <c r="N4" s="123"/>
      <c r="O4" s="123"/>
      <c r="P4" s="123"/>
      <c r="Q4" s="131"/>
      <c r="R4" s="132"/>
      <c r="S4" s="122"/>
      <c r="T4" s="100"/>
      <c r="Y4" s="164" t="str">
        <f>IF(E4=I4,E4,"")</f>
        <v>Preston NE</v>
      </c>
      <c r="Z4" s="141"/>
      <c r="AA4" s="141"/>
      <c r="AB4" s="141"/>
      <c r="AC4" s="141"/>
      <c r="AD4" s="141"/>
      <c r="AE4" s="302"/>
    </row>
    <row r="5" spans="1:32" ht="15.75" x14ac:dyDescent="0.25">
      <c r="A5" s="361">
        <f t="shared" ref="A5:A68" si="0">IF(F5="",0,1)</f>
        <v>1</v>
      </c>
      <c r="B5" s="361">
        <f t="shared" ref="B5:B68" si="1">(E5&lt;&gt;"")*1+(I5&lt;&gt;"")*1+(K5&lt;&gt;"")*1+(M5&lt;&gt;"")*1+(Q5&lt;&gt;"")*1+(S5&lt;&gt;"")*1</f>
        <v>2</v>
      </c>
      <c r="C5" s="361">
        <f t="shared" ref="C5:C68" si="2">IF(OR(E5=$D$1,I5=$D$1,K5=$D$1,M5=$D$1,Q5=$D$1,S5=$D$1),0,IF(ROW()=4,0,C4)+A5)</f>
        <v>2</v>
      </c>
      <c r="D5" s="369">
        <v>1890</v>
      </c>
      <c r="E5" s="118" t="s">
        <v>18</v>
      </c>
      <c r="F5" s="119" t="s">
        <v>0</v>
      </c>
      <c r="G5" s="416"/>
      <c r="H5" s="417"/>
      <c r="I5" s="135" t="s">
        <v>38</v>
      </c>
      <c r="J5" s="136" t="s">
        <v>20</v>
      </c>
      <c r="K5" s="122"/>
      <c r="L5" s="100"/>
      <c r="M5" s="101"/>
      <c r="N5" s="123"/>
      <c r="O5" s="123"/>
      <c r="P5" s="123"/>
      <c r="Q5" s="131"/>
      <c r="R5" s="132"/>
      <c r="S5" s="122"/>
      <c r="T5" s="100"/>
      <c r="Y5" s="164" t="str">
        <f t="shared" ref="Y5:Y68" si="3">IF(E5=I5,E5,"")</f>
        <v/>
      </c>
      <c r="Z5" s="141"/>
      <c r="AA5" s="141"/>
      <c r="AB5" s="141"/>
      <c r="AC5" s="141"/>
      <c r="AD5" s="141"/>
      <c r="AE5" s="302"/>
    </row>
    <row r="6" spans="1:32" ht="15.75" x14ac:dyDescent="0.25">
      <c r="A6" s="361">
        <f t="shared" si="0"/>
        <v>1</v>
      </c>
      <c r="B6" s="361">
        <f t="shared" si="1"/>
        <v>2</v>
      </c>
      <c r="C6" s="361">
        <f t="shared" si="2"/>
        <v>3</v>
      </c>
      <c r="D6" s="369">
        <v>1891</v>
      </c>
      <c r="E6" s="118" t="s">
        <v>0</v>
      </c>
      <c r="F6" s="119" t="s">
        <v>18</v>
      </c>
      <c r="G6" s="416"/>
      <c r="H6" s="417"/>
      <c r="I6" s="135" t="s">
        <v>38</v>
      </c>
      <c r="J6" s="136" t="s">
        <v>5</v>
      </c>
      <c r="K6" s="122"/>
      <c r="L6" s="100"/>
      <c r="M6" s="101"/>
      <c r="N6" s="123"/>
      <c r="O6" s="123"/>
      <c r="P6" s="123"/>
      <c r="Q6" s="131"/>
      <c r="R6" s="132"/>
      <c r="S6" s="122"/>
      <c r="T6" s="100"/>
      <c r="Y6" s="164" t="str">
        <f t="shared" si="3"/>
        <v/>
      </c>
      <c r="Z6" s="141"/>
      <c r="AA6" s="141"/>
      <c r="AB6" s="141"/>
      <c r="AC6" s="141"/>
      <c r="AD6" s="141"/>
      <c r="AE6" s="302"/>
    </row>
    <row r="7" spans="1:32" ht="15.75" x14ac:dyDescent="0.25">
      <c r="A7" s="361">
        <f t="shared" si="0"/>
        <v>1</v>
      </c>
      <c r="B7" s="361">
        <f t="shared" si="1"/>
        <v>2</v>
      </c>
      <c r="C7" s="361">
        <f t="shared" si="2"/>
        <v>4</v>
      </c>
      <c r="D7" s="369">
        <v>1892</v>
      </c>
      <c r="E7" s="118" t="s">
        <v>2</v>
      </c>
      <c r="F7" s="119" t="s">
        <v>18</v>
      </c>
      <c r="G7" s="416"/>
      <c r="H7" s="417"/>
      <c r="I7" s="135" t="s">
        <v>21</v>
      </c>
      <c r="J7" s="136" t="s">
        <v>1</v>
      </c>
      <c r="K7" s="122"/>
      <c r="L7" s="100"/>
      <c r="M7" s="101"/>
      <c r="N7" s="123"/>
      <c r="O7" s="123"/>
      <c r="P7" s="123"/>
      <c r="Q7" s="131"/>
      <c r="R7" s="132"/>
      <c r="S7" s="122"/>
      <c r="T7" s="100"/>
      <c r="Y7" s="164" t="str">
        <f t="shared" si="3"/>
        <v/>
      </c>
      <c r="Z7" s="141"/>
      <c r="AA7" s="141"/>
      <c r="AB7" s="141"/>
      <c r="AC7" s="141"/>
      <c r="AD7" s="141"/>
      <c r="AE7" s="302"/>
    </row>
    <row r="8" spans="1:32" ht="15.75" x14ac:dyDescent="0.25">
      <c r="A8" s="361">
        <f t="shared" si="0"/>
        <v>1</v>
      </c>
      <c r="B8" s="361">
        <f t="shared" si="1"/>
        <v>2</v>
      </c>
      <c r="C8" s="361">
        <f t="shared" si="2"/>
        <v>5</v>
      </c>
      <c r="D8" s="369">
        <v>1893</v>
      </c>
      <c r="E8" s="118" t="s">
        <v>2</v>
      </c>
      <c r="F8" s="119" t="s">
        <v>18</v>
      </c>
      <c r="G8" s="416"/>
      <c r="H8" s="417"/>
      <c r="I8" s="135" t="s">
        <v>22</v>
      </c>
      <c r="J8" s="136" t="s">
        <v>0</v>
      </c>
      <c r="K8" s="122"/>
      <c r="L8" s="100"/>
      <c r="M8" s="101"/>
      <c r="N8" s="123"/>
      <c r="O8" s="123"/>
      <c r="P8" s="123"/>
      <c r="Q8" s="131"/>
      <c r="R8" s="132"/>
      <c r="S8" s="122"/>
      <c r="T8" s="100"/>
      <c r="Y8" s="164" t="str">
        <f t="shared" si="3"/>
        <v/>
      </c>
      <c r="Z8" s="141"/>
      <c r="AA8" s="141"/>
      <c r="AB8" s="141"/>
      <c r="AC8" s="141"/>
      <c r="AD8" s="141"/>
      <c r="AE8" s="302"/>
    </row>
    <row r="9" spans="1:32" ht="15.75" x14ac:dyDescent="0.25">
      <c r="A9" s="361">
        <f t="shared" si="0"/>
        <v>1</v>
      </c>
      <c r="B9" s="361">
        <f t="shared" si="1"/>
        <v>2</v>
      </c>
      <c r="C9" s="361">
        <f t="shared" si="2"/>
        <v>6</v>
      </c>
      <c r="D9" s="369">
        <v>1894</v>
      </c>
      <c r="E9" s="118" t="s">
        <v>1</v>
      </c>
      <c r="F9" s="119" t="s">
        <v>2</v>
      </c>
      <c r="G9" s="416"/>
      <c r="H9" s="417"/>
      <c r="I9" s="135" t="s">
        <v>5</v>
      </c>
      <c r="J9" s="136" t="s">
        <v>34</v>
      </c>
      <c r="K9" s="122"/>
      <c r="L9" s="100"/>
      <c r="M9" s="101"/>
      <c r="N9" s="123"/>
      <c r="O9" s="123"/>
      <c r="P9" s="123"/>
      <c r="Q9" s="131"/>
      <c r="R9" s="132"/>
      <c r="S9" s="122"/>
      <c r="T9" s="100"/>
      <c r="Y9" s="164" t="str">
        <f t="shared" si="3"/>
        <v/>
      </c>
      <c r="Z9" s="141"/>
      <c r="AA9" s="141"/>
      <c r="AB9" s="141"/>
      <c r="AC9" s="141"/>
      <c r="AD9" s="141"/>
      <c r="AE9" s="302"/>
    </row>
    <row r="10" spans="1:32" ht="15.75" x14ac:dyDescent="0.25">
      <c r="A10" s="361">
        <f t="shared" si="0"/>
        <v>1</v>
      </c>
      <c r="B10" s="361">
        <f t="shared" si="1"/>
        <v>2</v>
      </c>
      <c r="C10" s="361">
        <f t="shared" si="2"/>
        <v>7</v>
      </c>
      <c r="D10" s="369">
        <v>1895</v>
      </c>
      <c r="E10" s="118" t="s">
        <v>2</v>
      </c>
      <c r="F10" s="119" t="s">
        <v>0</v>
      </c>
      <c r="G10" s="416"/>
      <c r="H10" s="417"/>
      <c r="I10" s="135" t="s">
        <v>1</v>
      </c>
      <c r="J10" s="136" t="s">
        <v>21</v>
      </c>
      <c r="K10" s="122"/>
      <c r="L10" s="100"/>
      <c r="M10" s="101"/>
      <c r="N10" s="123"/>
      <c r="O10" s="123"/>
      <c r="P10" s="123"/>
      <c r="Q10" s="131"/>
      <c r="R10" s="132"/>
      <c r="S10" s="122"/>
      <c r="T10" s="100"/>
      <c r="Y10" s="164" t="str">
        <f t="shared" si="3"/>
        <v/>
      </c>
      <c r="Z10" s="141"/>
      <c r="AA10" s="141"/>
      <c r="AB10" s="141"/>
      <c r="AC10" s="141"/>
      <c r="AD10" s="141"/>
      <c r="AE10" s="302"/>
    </row>
    <row r="11" spans="1:32" ht="15.75" x14ac:dyDescent="0.25">
      <c r="A11" s="361">
        <f t="shared" si="0"/>
        <v>1</v>
      </c>
      <c r="B11" s="361">
        <f t="shared" si="1"/>
        <v>2</v>
      </c>
      <c r="C11" s="361">
        <f t="shared" si="2"/>
        <v>8</v>
      </c>
      <c r="D11" s="369">
        <v>1896</v>
      </c>
      <c r="E11" s="118" t="s">
        <v>1</v>
      </c>
      <c r="F11" s="119" t="s">
        <v>39</v>
      </c>
      <c r="G11" s="416"/>
      <c r="H11" s="417"/>
      <c r="I11" s="135" t="s">
        <v>20</v>
      </c>
      <c r="J11" s="136" t="s">
        <v>22</v>
      </c>
      <c r="K11" s="122"/>
      <c r="L11" s="100"/>
      <c r="M11" s="101"/>
      <c r="N11" s="123"/>
      <c r="O11" s="123"/>
      <c r="P11" s="123"/>
      <c r="Q11" s="131"/>
      <c r="R11" s="132"/>
      <c r="S11" s="122"/>
      <c r="T11" s="100"/>
      <c r="Y11" s="164" t="str">
        <f t="shared" si="3"/>
        <v/>
      </c>
      <c r="Z11" s="141"/>
      <c r="AA11" s="141"/>
      <c r="AB11" s="141"/>
      <c r="AC11" s="141"/>
      <c r="AD11" s="141"/>
      <c r="AE11" s="302"/>
    </row>
    <row r="12" spans="1:32" ht="15.75" x14ac:dyDescent="0.25">
      <c r="A12" s="361">
        <f t="shared" si="0"/>
        <v>1</v>
      </c>
      <c r="B12" s="361">
        <f t="shared" si="1"/>
        <v>2</v>
      </c>
      <c r="C12" s="361">
        <f t="shared" si="2"/>
        <v>9</v>
      </c>
      <c r="D12" s="369">
        <v>1897</v>
      </c>
      <c r="E12" s="118" t="s">
        <v>1</v>
      </c>
      <c r="F12" s="119" t="s">
        <v>19</v>
      </c>
      <c r="G12" s="416"/>
      <c r="H12" s="417"/>
      <c r="I12" s="135" t="s">
        <v>1</v>
      </c>
      <c r="J12" s="136" t="s">
        <v>0</v>
      </c>
      <c r="K12" s="122"/>
      <c r="L12" s="100"/>
      <c r="M12" s="101"/>
      <c r="N12" s="123"/>
      <c r="O12" s="123"/>
      <c r="P12" s="123"/>
      <c r="Q12" s="131"/>
      <c r="R12" s="132"/>
      <c r="S12" s="122"/>
      <c r="T12" s="100"/>
      <c r="Y12" s="164" t="str">
        <f t="shared" si="3"/>
        <v>Aston Villa</v>
      </c>
      <c r="Z12" s="141"/>
      <c r="AA12" s="141"/>
      <c r="AB12" s="141"/>
      <c r="AC12" s="141"/>
      <c r="AD12" s="141"/>
      <c r="AE12" s="302"/>
    </row>
    <row r="13" spans="1:32" ht="15.75" x14ac:dyDescent="0.25">
      <c r="A13" s="361">
        <f t="shared" si="0"/>
        <v>1</v>
      </c>
      <c r="B13" s="361">
        <f t="shared" si="1"/>
        <v>2</v>
      </c>
      <c r="C13" s="361">
        <f t="shared" si="2"/>
        <v>10</v>
      </c>
      <c r="D13" s="369">
        <v>1898</v>
      </c>
      <c r="E13" s="118" t="s">
        <v>19</v>
      </c>
      <c r="F13" s="119" t="s">
        <v>2</v>
      </c>
      <c r="G13" s="416"/>
      <c r="H13" s="417"/>
      <c r="I13" s="135" t="s">
        <v>24</v>
      </c>
      <c r="J13" s="136" t="s">
        <v>39</v>
      </c>
      <c r="K13" s="122"/>
      <c r="L13" s="100"/>
      <c r="M13" s="101"/>
      <c r="N13" s="123"/>
      <c r="O13" s="123"/>
      <c r="P13" s="123"/>
      <c r="Q13" s="131"/>
      <c r="R13" s="132"/>
      <c r="S13" s="122"/>
      <c r="T13" s="100"/>
      <c r="Y13" s="164" t="str">
        <f t="shared" si="3"/>
        <v/>
      </c>
      <c r="Z13" s="141"/>
      <c r="AA13" s="141"/>
      <c r="AB13" s="141"/>
      <c r="AC13" s="141"/>
      <c r="AD13" s="141"/>
      <c r="AE13" s="302"/>
    </row>
    <row r="14" spans="1:32" ht="15.75" x14ac:dyDescent="0.25">
      <c r="A14" s="361">
        <f t="shared" si="0"/>
        <v>1</v>
      </c>
      <c r="B14" s="361">
        <f t="shared" si="1"/>
        <v>2</v>
      </c>
      <c r="C14" s="361">
        <f t="shared" si="2"/>
        <v>11</v>
      </c>
      <c r="D14" s="369">
        <v>1899</v>
      </c>
      <c r="E14" s="118" t="s">
        <v>1</v>
      </c>
      <c r="F14" s="119" t="s">
        <v>3</v>
      </c>
      <c r="G14" s="315" t="s">
        <v>4</v>
      </c>
      <c r="H14" s="315" t="s">
        <v>0</v>
      </c>
      <c r="I14" s="135" t="s">
        <v>19</v>
      </c>
      <c r="J14" s="136" t="s">
        <v>39</v>
      </c>
      <c r="K14" s="122"/>
      <c r="L14" s="100"/>
      <c r="M14" s="101"/>
      <c r="N14" s="123"/>
      <c r="O14" s="123"/>
      <c r="P14" s="123"/>
      <c r="Q14" s="131"/>
      <c r="R14" s="132"/>
      <c r="S14" s="122"/>
      <c r="T14" s="100"/>
      <c r="Y14" s="164" t="str">
        <f t="shared" si="3"/>
        <v/>
      </c>
      <c r="Z14" s="141"/>
      <c r="AA14" s="141"/>
      <c r="AB14" s="141"/>
      <c r="AC14" s="141"/>
      <c r="AD14" s="141"/>
      <c r="AE14" s="302"/>
    </row>
    <row r="15" spans="1:32" ht="15.75" x14ac:dyDescent="0.25">
      <c r="A15" s="361">
        <f t="shared" si="0"/>
        <v>1</v>
      </c>
      <c r="B15" s="361">
        <f t="shared" si="1"/>
        <v>2</v>
      </c>
      <c r="C15" s="361">
        <f t="shared" si="2"/>
        <v>12</v>
      </c>
      <c r="D15" s="369">
        <v>1900</v>
      </c>
      <c r="E15" s="118" t="s">
        <v>1</v>
      </c>
      <c r="F15" s="119" t="s">
        <v>19</v>
      </c>
      <c r="G15" s="315" t="s">
        <v>2</v>
      </c>
      <c r="H15" s="315" t="s">
        <v>22</v>
      </c>
      <c r="I15" s="135" t="s">
        <v>26</v>
      </c>
      <c r="J15" s="136" t="s">
        <v>13</v>
      </c>
      <c r="K15" s="122"/>
      <c r="L15" s="100"/>
      <c r="M15" s="101"/>
      <c r="N15" s="123"/>
      <c r="O15" s="123"/>
      <c r="P15" s="123"/>
      <c r="Q15" s="131"/>
      <c r="R15" s="132"/>
      <c r="S15" s="122"/>
      <c r="T15" s="100"/>
      <c r="Y15" s="164" t="str">
        <f t="shared" si="3"/>
        <v/>
      </c>
      <c r="Z15" s="141"/>
      <c r="AA15" s="141"/>
      <c r="AB15" s="141"/>
      <c r="AC15" s="141"/>
      <c r="AD15" s="141"/>
      <c r="AE15" s="302"/>
    </row>
    <row r="16" spans="1:32" ht="15.75" x14ac:dyDescent="0.25">
      <c r="A16" s="361">
        <f t="shared" si="0"/>
        <v>1</v>
      </c>
      <c r="B16" s="361">
        <f t="shared" si="1"/>
        <v>2</v>
      </c>
      <c r="C16" s="361">
        <f t="shared" si="2"/>
        <v>13</v>
      </c>
      <c r="D16" s="369">
        <v>1901</v>
      </c>
      <c r="E16" s="118" t="s">
        <v>3</v>
      </c>
      <c r="F16" s="119" t="s">
        <v>2</v>
      </c>
      <c r="G16" s="315" t="s">
        <v>5</v>
      </c>
      <c r="H16" s="315" t="s">
        <v>24</v>
      </c>
      <c r="I16" s="135" t="s">
        <v>23</v>
      </c>
      <c r="J16" s="136" t="s">
        <v>19</v>
      </c>
      <c r="K16" s="122"/>
      <c r="L16" s="100"/>
      <c r="M16" s="101"/>
      <c r="N16" s="123"/>
      <c r="O16" s="123"/>
      <c r="P16" s="123"/>
      <c r="Q16" s="131"/>
      <c r="R16" s="132"/>
      <c r="S16" s="122"/>
      <c r="T16" s="100"/>
      <c r="Y16" s="164" t="str">
        <f t="shared" si="3"/>
        <v/>
      </c>
      <c r="Z16" s="141"/>
      <c r="AA16" s="141"/>
      <c r="AB16" s="141"/>
      <c r="AC16" s="141"/>
      <c r="AD16" s="141"/>
      <c r="AE16" s="302"/>
    </row>
    <row r="17" spans="1:31" ht="15.75" x14ac:dyDescent="0.25">
      <c r="A17" s="361">
        <f t="shared" si="0"/>
        <v>1</v>
      </c>
      <c r="B17" s="361">
        <f t="shared" si="1"/>
        <v>2</v>
      </c>
      <c r="C17" s="361">
        <f t="shared" si="2"/>
        <v>14</v>
      </c>
      <c r="D17" s="369">
        <v>1902</v>
      </c>
      <c r="E17" s="118" t="s">
        <v>2</v>
      </c>
      <c r="F17" s="119" t="s">
        <v>0</v>
      </c>
      <c r="G17" s="315" t="s">
        <v>44</v>
      </c>
      <c r="H17" s="315" t="s">
        <v>38</v>
      </c>
      <c r="I17" s="135" t="s">
        <v>19</v>
      </c>
      <c r="J17" s="136" t="s">
        <v>13</v>
      </c>
      <c r="K17" s="122"/>
      <c r="L17" s="100"/>
      <c r="M17" s="101"/>
      <c r="N17" s="123"/>
      <c r="O17" s="123"/>
      <c r="P17" s="123"/>
      <c r="Q17" s="131"/>
      <c r="R17" s="132"/>
      <c r="S17" s="122"/>
      <c r="T17" s="100"/>
      <c r="Y17" s="164" t="str">
        <f t="shared" si="3"/>
        <v/>
      </c>
      <c r="Z17" s="141"/>
      <c r="AA17" s="141"/>
      <c r="AB17" s="141"/>
      <c r="AC17" s="141"/>
      <c r="AD17" s="141"/>
      <c r="AE17" s="302"/>
    </row>
    <row r="18" spans="1:31" ht="15.75" x14ac:dyDescent="0.25">
      <c r="A18" s="361">
        <f t="shared" si="0"/>
        <v>1</v>
      </c>
      <c r="B18" s="361">
        <f t="shared" si="1"/>
        <v>2</v>
      </c>
      <c r="C18" s="361">
        <f t="shared" si="2"/>
        <v>15</v>
      </c>
      <c r="D18" s="369">
        <v>1903</v>
      </c>
      <c r="E18" s="118" t="s">
        <v>20</v>
      </c>
      <c r="F18" s="119" t="s">
        <v>1</v>
      </c>
      <c r="G18" s="315" t="s">
        <v>2</v>
      </c>
      <c r="H18" s="315" t="s">
        <v>19</v>
      </c>
      <c r="I18" s="135" t="s">
        <v>26</v>
      </c>
      <c r="J18" s="136" t="s">
        <v>39</v>
      </c>
      <c r="K18" s="122"/>
      <c r="L18" s="100"/>
      <c r="M18" s="101"/>
      <c r="N18" s="123"/>
      <c r="O18" s="123"/>
      <c r="P18" s="123"/>
      <c r="Q18" s="131"/>
      <c r="R18" s="132"/>
      <c r="S18" s="122"/>
      <c r="T18" s="100"/>
      <c r="Y18" s="164" t="str">
        <f t="shared" si="3"/>
        <v/>
      </c>
      <c r="Z18" s="141"/>
      <c r="AA18" s="141"/>
      <c r="AB18" s="141"/>
      <c r="AC18" s="141"/>
      <c r="AD18" s="141"/>
      <c r="AE18" s="302"/>
    </row>
    <row r="19" spans="1:31" ht="15.75" x14ac:dyDescent="0.25">
      <c r="A19" s="361">
        <f t="shared" si="0"/>
        <v>1</v>
      </c>
      <c r="B19" s="361">
        <f t="shared" si="1"/>
        <v>2</v>
      </c>
      <c r="C19" s="361">
        <f t="shared" si="2"/>
        <v>16</v>
      </c>
      <c r="D19" s="369">
        <v>1904</v>
      </c>
      <c r="E19" s="118" t="s">
        <v>20</v>
      </c>
      <c r="F19" s="119" t="s">
        <v>42</v>
      </c>
      <c r="G19" s="315" t="s">
        <v>0</v>
      </c>
      <c r="H19" s="315" t="s">
        <v>44</v>
      </c>
      <c r="I19" s="135" t="s">
        <v>42</v>
      </c>
      <c r="J19" s="136" t="s">
        <v>34</v>
      </c>
      <c r="K19" s="122"/>
      <c r="L19" s="100"/>
      <c r="M19" s="101"/>
      <c r="N19" s="123"/>
      <c r="O19" s="123"/>
      <c r="P19" s="123"/>
      <c r="Q19" s="131"/>
      <c r="R19" s="132"/>
      <c r="S19" s="122"/>
      <c r="T19" s="100"/>
      <c r="Y19" s="164" t="str">
        <f t="shared" si="3"/>
        <v/>
      </c>
      <c r="Z19" s="141"/>
      <c r="AA19" s="141"/>
      <c r="AB19" s="141"/>
      <c r="AC19" s="141"/>
      <c r="AD19" s="141"/>
      <c r="AE19" s="302"/>
    </row>
    <row r="20" spans="1:31" ht="15.75" x14ac:dyDescent="0.25">
      <c r="A20" s="361">
        <f t="shared" si="0"/>
        <v>1</v>
      </c>
      <c r="B20" s="361">
        <f t="shared" si="1"/>
        <v>2</v>
      </c>
      <c r="C20" s="361">
        <f t="shared" si="2"/>
        <v>17</v>
      </c>
      <c r="D20" s="369">
        <v>1905</v>
      </c>
      <c r="E20" s="118" t="s">
        <v>44</v>
      </c>
      <c r="F20" s="119" t="s">
        <v>0</v>
      </c>
      <c r="G20" s="315" t="s">
        <v>42</v>
      </c>
      <c r="H20" s="315" t="s">
        <v>1</v>
      </c>
      <c r="I20" s="135" t="s">
        <v>1</v>
      </c>
      <c r="J20" s="136" t="s">
        <v>44</v>
      </c>
      <c r="K20" s="122"/>
      <c r="L20" s="100"/>
      <c r="M20" s="101"/>
      <c r="N20" s="123"/>
      <c r="O20" s="123"/>
      <c r="P20" s="123"/>
      <c r="Q20" s="131"/>
      <c r="R20" s="132"/>
      <c r="S20" s="122"/>
      <c r="T20" s="100"/>
      <c r="Y20" s="164" t="str">
        <f t="shared" si="3"/>
        <v/>
      </c>
      <c r="Z20" s="141"/>
      <c r="AA20" s="141"/>
      <c r="AB20" s="141"/>
      <c r="AC20" s="141"/>
      <c r="AD20" s="141"/>
      <c r="AE20" s="302"/>
    </row>
    <row r="21" spans="1:31" ht="15.75" x14ac:dyDescent="0.25">
      <c r="A21" s="361">
        <f t="shared" si="0"/>
        <v>1</v>
      </c>
      <c r="B21" s="361">
        <f t="shared" si="1"/>
        <v>2</v>
      </c>
      <c r="C21" s="361">
        <f t="shared" si="2"/>
        <v>18</v>
      </c>
      <c r="D21" s="369">
        <v>1906</v>
      </c>
      <c r="E21" s="118" t="s">
        <v>3</v>
      </c>
      <c r="F21" s="119" t="s">
        <v>18</v>
      </c>
      <c r="G21" s="315" t="s">
        <v>20</v>
      </c>
      <c r="H21" s="315" t="s">
        <v>44</v>
      </c>
      <c r="I21" s="135" t="s">
        <v>0</v>
      </c>
      <c r="J21" s="136" t="s">
        <v>44</v>
      </c>
      <c r="K21" s="122"/>
      <c r="L21" s="100"/>
      <c r="M21" s="101"/>
      <c r="N21" s="123"/>
      <c r="O21" s="123"/>
      <c r="P21" s="123"/>
      <c r="Q21" s="131"/>
      <c r="R21" s="132"/>
      <c r="S21" s="122"/>
      <c r="T21" s="100"/>
      <c r="Y21" s="164" t="str">
        <f t="shared" si="3"/>
        <v/>
      </c>
      <c r="Z21" s="141"/>
      <c r="AA21" s="141"/>
      <c r="AB21" s="141"/>
      <c r="AC21" s="141"/>
      <c r="AD21" s="141"/>
      <c r="AE21" s="302"/>
    </row>
    <row r="22" spans="1:31" ht="15.75" x14ac:dyDescent="0.25">
      <c r="A22" s="361">
        <f t="shared" si="0"/>
        <v>1</v>
      </c>
      <c r="B22" s="361">
        <f t="shared" si="1"/>
        <v>2</v>
      </c>
      <c r="C22" s="361">
        <f t="shared" si="2"/>
        <v>19</v>
      </c>
      <c r="D22" s="369">
        <v>1907</v>
      </c>
      <c r="E22" s="118" t="s">
        <v>44</v>
      </c>
      <c r="F22" s="119" t="s">
        <v>6</v>
      </c>
      <c r="G22" s="315" t="s">
        <v>0</v>
      </c>
      <c r="H22" s="315" t="s">
        <v>19</v>
      </c>
      <c r="I22" s="135" t="s">
        <v>20</v>
      </c>
      <c r="J22" s="136" t="s">
        <v>0</v>
      </c>
      <c r="K22" s="122"/>
      <c r="L22" s="100"/>
      <c r="M22" s="101"/>
      <c r="N22" s="123"/>
      <c r="O22" s="123"/>
      <c r="P22" s="123"/>
      <c r="Q22" s="131"/>
      <c r="R22" s="132"/>
      <c r="S22" s="122"/>
      <c r="T22" s="100"/>
      <c r="Y22" s="164" t="str">
        <f t="shared" si="3"/>
        <v/>
      </c>
      <c r="Z22" s="141"/>
      <c r="AA22" s="141"/>
      <c r="AB22" s="141"/>
      <c r="AC22" s="141"/>
      <c r="AD22" s="141"/>
      <c r="AE22" s="302"/>
    </row>
    <row r="23" spans="1:31" ht="15.75" x14ac:dyDescent="0.25">
      <c r="A23" s="361">
        <f t="shared" si="0"/>
        <v>1</v>
      </c>
      <c r="B23" s="361">
        <f t="shared" si="1"/>
        <v>2</v>
      </c>
      <c r="C23" s="361">
        <f t="shared" si="2"/>
        <v>20</v>
      </c>
      <c r="D23" s="369">
        <v>1908</v>
      </c>
      <c r="E23" s="118" t="s">
        <v>43</v>
      </c>
      <c r="F23" s="119" t="s">
        <v>1</v>
      </c>
      <c r="G23" s="315" t="s">
        <v>42</v>
      </c>
      <c r="H23" s="315" t="s">
        <v>44</v>
      </c>
      <c r="I23" s="135" t="s">
        <v>22</v>
      </c>
      <c r="J23" s="136" t="s">
        <v>44</v>
      </c>
      <c r="K23" s="122"/>
      <c r="L23" s="100"/>
      <c r="M23" s="101"/>
      <c r="N23" s="123"/>
      <c r="O23" s="123"/>
      <c r="P23" s="123"/>
      <c r="Q23" s="131"/>
      <c r="R23" s="132"/>
      <c r="S23" s="122"/>
      <c r="T23" s="100"/>
      <c r="Y23" s="164" t="str">
        <f t="shared" si="3"/>
        <v/>
      </c>
      <c r="Z23" s="141"/>
      <c r="AA23" s="141"/>
      <c r="AB23" s="141"/>
      <c r="AC23" s="141"/>
      <c r="AD23" s="141"/>
      <c r="AE23" s="302"/>
    </row>
    <row r="24" spans="1:31" ht="15.75" x14ac:dyDescent="0.25">
      <c r="A24" s="361">
        <f t="shared" si="0"/>
        <v>1</v>
      </c>
      <c r="B24" s="361">
        <f t="shared" si="1"/>
        <v>2</v>
      </c>
      <c r="C24" s="361">
        <f t="shared" si="2"/>
        <v>21</v>
      </c>
      <c r="D24" s="369">
        <v>1909</v>
      </c>
      <c r="E24" s="118" t="s">
        <v>44</v>
      </c>
      <c r="F24" s="119" t="s">
        <v>0</v>
      </c>
      <c r="G24" s="315" t="s">
        <v>38</v>
      </c>
      <c r="H24" s="315" t="s">
        <v>2</v>
      </c>
      <c r="I24" s="135" t="s">
        <v>43</v>
      </c>
      <c r="J24" s="136" t="s">
        <v>6</v>
      </c>
      <c r="K24" s="122"/>
      <c r="L24" s="100"/>
      <c r="M24" s="101"/>
      <c r="N24" s="123"/>
      <c r="O24" s="123"/>
      <c r="P24" s="123"/>
      <c r="Q24" s="131"/>
      <c r="R24" s="132"/>
      <c r="S24" s="122"/>
      <c r="T24" s="100"/>
      <c r="Y24" s="164" t="str">
        <f t="shared" si="3"/>
        <v/>
      </c>
      <c r="Z24" s="141"/>
      <c r="AA24" s="141"/>
      <c r="AB24" s="141"/>
      <c r="AC24" s="141"/>
      <c r="AD24" s="141"/>
      <c r="AE24" s="302"/>
    </row>
    <row r="25" spans="1:31" ht="15.75" x14ac:dyDescent="0.25">
      <c r="A25" s="361">
        <f t="shared" si="0"/>
        <v>1</v>
      </c>
      <c r="B25" s="361">
        <f t="shared" si="1"/>
        <v>2</v>
      </c>
      <c r="C25" s="361">
        <f t="shared" si="2"/>
        <v>22</v>
      </c>
      <c r="D25" s="369">
        <v>1910</v>
      </c>
      <c r="E25" s="118" t="s">
        <v>1</v>
      </c>
      <c r="F25" s="119" t="s">
        <v>3</v>
      </c>
      <c r="G25" s="315" t="s">
        <v>38</v>
      </c>
      <c r="H25" s="315" t="s">
        <v>44</v>
      </c>
      <c r="I25" s="135" t="s">
        <v>44</v>
      </c>
      <c r="J25" s="136" t="s">
        <v>27</v>
      </c>
      <c r="K25" s="122"/>
      <c r="L25" s="100"/>
      <c r="M25" s="101"/>
      <c r="N25" s="123"/>
      <c r="O25" s="123"/>
      <c r="P25" s="123"/>
      <c r="Q25" s="131"/>
      <c r="R25" s="132"/>
      <c r="S25" s="122"/>
      <c r="T25" s="100"/>
      <c r="Y25" s="164" t="str">
        <f t="shared" si="3"/>
        <v/>
      </c>
      <c r="Z25" s="141"/>
      <c r="AA25" s="141"/>
      <c r="AB25" s="141"/>
      <c r="AC25" s="141"/>
      <c r="AD25" s="141"/>
      <c r="AE25" s="302"/>
    </row>
    <row r="26" spans="1:31" ht="15.75" x14ac:dyDescent="0.25">
      <c r="A26" s="361">
        <f t="shared" si="0"/>
        <v>1</v>
      </c>
      <c r="B26" s="361">
        <f t="shared" si="1"/>
        <v>2</v>
      </c>
      <c r="C26" s="361">
        <f t="shared" si="2"/>
        <v>23</v>
      </c>
      <c r="D26" s="369">
        <v>1911</v>
      </c>
      <c r="E26" s="118" t="s">
        <v>43</v>
      </c>
      <c r="F26" s="119" t="s">
        <v>1</v>
      </c>
      <c r="G26" s="315" t="s">
        <v>2</v>
      </c>
      <c r="H26" s="315" t="s">
        <v>0</v>
      </c>
      <c r="I26" s="135" t="s">
        <v>48</v>
      </c>
      <c r="J26" s="136" t="s">
        <v>44</v>
      </c>
      <c r="K26" s="122"/>
      <c r="L26" s="100"/>
      <c r="M26" s="101"/>
      <c r="N26" s="123"/>
      <c r="O26" s="123"/>
      <c r="P26" s="123"/>
      <c r="Q26" s="131"/>
      <c r="R26" s="132"/>
      <c r="S26" s="122"/>
      <c r="T26" s="100"/>
      <c r="Y26" s="164" t="str">
        <f t="shared" si="3"/>
        <v/>
      </c>
      <c r="Z26" s="141"/>
      <c r="AA26" s="141"/>
      <c r="AB26" s="141"/>
      <c r="AC26" s="141"/>
      <c r="AD26" s="141"/>
      <c r="AE26" s="302"/>
    </row>
    <row r="27" spans="1:31" ht="15.75" x14ac:dyDescent="0.25">
      <c r="A27" s="361">
        <f t="shared" si="0"/>
        <v>1</v>
      </c>
      <c r="B27" s="361">
        <f t="shared" si="1"/>
        <v>2</v>
      </c>
      <c r="C27" s="361">
        <f t="shared" si="2"/>
        <v>24</v>
      </c>
      <c r="D27" s="369">
        <v>1912</v>
      </c>
      <c r="E27" s="118" t="s">
        <v>38</v>
      </c>
      <c r="F27" s="119" t="s">
        <v>0</v>
      </c>
      <c r="G27" s="315" t="s">
        <v>44</v>
      </c>
      <c r="H27" s="315" t="s">
        <v>34</v>
      </c>
      <c r="I27" s="135" t="s">
        <v>27</v>
      </c>
      <c r="J27" s="136" t="s">
        <v>21</v>
      </c>
      <c r="K27" s="122"/>
      <c r="L27" s="100"/>
      <c r="M27" s="101"/>
      <c r="N27" s="123"/>
      <c r="O27" s="123"/>
      <c r="P27" s="123"/>
      <c r="Q27" s="131"/>
      <c r="R27" s="132"/>
      <c r="S27" s="122"/>
      <c r="T27" s="100"/>
      <c r="Y27" s="164" t="str">
        <f t="shared" si="3"/>
        <v/>
      </c>
      <c r="Z27" s="141"/>
      <c r="AA27" s="141"/>
      <c r="AB27" s="141"/>
      <c r="AC27" s="141"/>
      <c r="AD27" s="141"/>
      <c r="AE27" s="302"/>
    </row>
    <row r="28" spans="1:31" ht="15.75" x14ac:dyDescent="0.25">
      <c r="A28" s="361">
        <f t="shared" si="0"/>
        <v>1</v>
      </c>
      <c r="B28" s="361">
        <f t="shared" si="1"/>
        <v>2</v>
      </c>
      <c r="C28" s="361">
        <f t="shared" si="2"/>
        <v>25</v>
      </c>
      <c r="D28" s="369">
        <v>1913</v>
      </c>
      <c r="E28" s="118" t="s">
        <v>2</v>
      </c>
      <c r="F28" s="119" t="s">
        <v>1</v>
      </c>
      <c r="G28" s="315" t="s">
        <v>20</v>
      </c>
      <c r="H28" s="315" t="s">
        <v>43</v>
      </c>
      <c r="I28" s="135" t="s">
        <v>1</v>
      </c>
      <c r="J28" s="136" t="s">
        <v>2</v>
      </c>
      <c r="K28" s="122"/>
      <c r="L28" s="100"/>
      <c r="M28" s="101"/>
      <c r="N28" s="123"/>
      <c r="O28" s="123"/>
      <c r="P28" s="123"/>
      <c r="Q28" s="131"/>
      <c r="R28" s="132"/>
      <c r="S28" s="122"/>
      <c r="T28" s="100"/>
      <c r="Y28" s="164" t="str">
        <f t="shared" si="3"/>
        <v/>
      </c>
      <c r="Z28" s="141"/>
      <c r="AA28" s="141"/>
      <c r="AB28" s="141"/>
      <c r="AC28" s="141"/>
      <c r="AD28" s="141"/>
      <c r="AE28" s="302"/>
    </row>
    <row r="29" spans="1:31" ht="15.75" x14ac:dyDescent="0.25">
      <c r="A29" s="361">
        <f t="shared" si="0"/>
        <v>1</v>
      </c>
      <c r="B29" s="361">
        <f t="shared" si="1"/>
        <v>2</v>
      </c>
      <c r="C29" s="361">
        <f t="shared" si="2"/>
        <v>26</v>
      </c>
      <c r="D29" s="369">
        <v>1914</v>
      </c>
      <c r="E29" s="118" t="s">
        <v>38</v>
      </c>
      <c r="F29" s="119" t="s">
        <v>1</v>
      </c>
      <c r="G29" s="315" t="s">
        <v>7</v>
      </c>
      <c r="H29" s="315" t="s">
        <v>45</v>
      </c>
      <c r="I29" s="135" t="s">
        <v>4</v>
      </c>
      <c r="J29" s="136" t="s">
        <v>3</v>
      </c>
      <c r="K29" s="122"/>
      <c r="L29" s="100"/>
      <c r="M29" s="101"/>
      <c r="N29" s="123"/>
      <c r="O29" s="123"/>
      <c r="P29" s="123"/>
      <c r="Q29" s="131"/>
      <c r="R29" s="132"/>
      <c r="S29" s="122"/>
      <c r="T29" s="100"/>
      <c r="Y29" s="164" t="str">
        <f t="shared" si="3"/>
        <v/>
      </c>
      <c r="Z29" s="141"/>
      <c r="AA29" s="141"/>
      <c r="AB29" s="141"/>
      <c r="AC29" s="141"/>
      <c r="AD29" s="141"/>
      <c r="AE29" s="302"/>
    </row>
    <row r="30" spans="1:31" ht="15.75" x14ac:dyDescent="0.25">
      <c r="A30" s="361">
        <f t="shared" si="0"/>
        <v>1</v>
      </c>
      <c r="B30" s="361">
        <f t="shared" si="1"/>
        <v>2</v>
      </c>
      <c r="C30" s="361">
        <f t="shared" si="2"/>
        <v>27</v>
      </c>
      <c r="D30" s="369">
        <v>1915</v>
      </c>
      <c r="E30" s="118" t="s">
        <v>0</v>
      </c>
      <c r="F30" s="119" t="s">
        <v>45</v>
      </c>
      <c r="G30" s="315" t="s">
        <v>38</v>
      </c>
      <c r="H30" s="315" t="s">
        <v>4</v>
      </c>
      <c r="I30" s="135" t="s">
        <v>19</v>
      </c>
      <c r="J30" s="136" t="s">
        <v>8</v>
      </c>
      <c r="K30" s="122"/>
      <c r="L30" s="100"/>
      <c r="M30" s="101"/>
      <c r="N30" s="123"/>
      <c r="O30" s="123"/>
      <c r="P30" s="123"/>
      <c r="Q30" s="131"/>
      <c r="R30" s="132"/>
      <c r="S30" s="122"/>
      <c r="T30" s="100"/>
      <c r="Y30" s="164" t="str">
        <f t="shared" si="3"/>
        <v/>
      </c>
      <c r="Z30" s="141"/>
      <c r="AA30" s="141"/>
      <c r="AB30" s="141"/>
      <c r="AC30" s="141"/>
      <c r="AD30" s="141"/>
      <c r="AE30" s="302"/>
    </row>
    <row r="31" spans="1:31" ht="15.75" customHeight="1" x14ac:dyDescent="0.25">
      <c r="A31" s="361">
        <f t="shared" si="0"/>
        <v>0</v>
      </c>
      <c r="B31" s="361">
        <f t="shared" si="1"/>
        <v>0</v>
      </c>
      <c r="C31" s="361">
        <f t="shared" si="2"/>
        <v>27</v>
      </c>
      <c r="D31" s="369">
        <v>1916</v>
      </c>
      <c r="E31" s="370"/>
      <c r="F31" s="371"/>
      <c r="G31" s="371"/>
      <c r="H31" s="371"/>
      <c r="I31" s="371"/>
      <c r="J31" s="372"/>
      <c r="K31" s="122"/>
      <c r="L31" s="100"/>
      <c r="M31" s="101"/>
      <c r="N31" s="123"/>
      <c r="O31" s="123"/>
      <c r="P31" s="123"/>
      <c r="Q31" s="131"/>
      <c r="R31" s="132"/>
      <c r="S31" s="122"/>
      <c r="T31" s="100"/>
      <c r="Y31" s="320"/>
      <c r="Z31" s="141"/>
      <c r="AA31" s="141"/>
      <c r="AB31" s="141"/>
      <c r="AC31" s="141"/>
      <c r="AD31" s="141"/>
      <c r="AE31" s="302"/>
    </row>
    <row r="32" spans="1:31" ht="15.75" x14ac:dyDescent="0.25">
      <c r="A32" s="361">
        <f t="shared" si="0"/>
        <v>0</v>
      </c>
      <c r="B32" s="361">
        <f t="shared" si="1"/>
        <v>0</v>
      </c>
      <c r="C32" s="361">
        <f t="shared" si="2"/>
        <v>27</v>
      </c>
      <c r="D32" s="369">
        <v>1917</v>
      </c>
      <c r="E32" s="370"/>
      <c r="F32" s="371"/>
      <c r="G32" s="373" t="s">
        <v>530</v>
      </c>
      <c r="H32" s="371"/>
      <c r="I32" s="371"/>
      <c r="J32" s="372"/>
      <c r="K32" s="122"/>
      <c r="L32" s="100"/>
      <c r="M32" s="101"/>
      <c r="N32" s="123"/>
      <c r="O32" s="123"/>
      <c r="P32" s="123"/>
      <c r="Q32" s="131"/>
      <c r="R32" s="132"/>
      <c r="S32" s="122"/>
      <c r="T32" s="100"/>
      <c r="Y32" s="320"/>
      <c r="Z32" s="141"/>
      <c r="AA32" s="141"/>
      <c r="AB32" s="141"/>
      <c r="AC32" s="141"/>
      <c r="AD32" s="141"/>
      <c r="AE32" s="302"/>
    </row>
    <row r="33" spans="1:31" ht="15.75" x14ac:dyDescent="0.25">
      <c r="A33" s="361">
        <f t="shared" si="0"/>
        <v>0</v>
      </c>
      <c r="B33" s="361">
        <f t="shared" si="1"/>
        <v>0</v>
      </c>
      <c r="C33" s="361">
        <f t="shared" si="2"/>
        <v>27</v>
      </c>
      <c r="D33" s="369">
        <v>1918</v>
      </c>
      <c r="E33" s="370"/>
      <c r="F33" s="371"/>
      <c r="G33" s="371"/>
      <c r="H33" s="371"/>
      <c r="I33" s="371"/>
      <c r="J33" s="372"/>
      <c r="K33" s="122"/>
      <c r="L33" s="100"/>
      <c r="M33" s="101"/>
      <c r="N33" s="123"/>
      <c r="O33" s="123"/>
      <c r="P33" s="123"/>
      <c r="Q33" s="131"/>
      <c r="R33" s="132"/>
      <c r="S33" s="122"/>
      <c r="T33" s="100"/>
      <c r="Y33" s="320"/>
      <c r="Z33" s="141"/>
      <c r="AA33" s="141"/>
      <c r="AB33" s="141"/>
      <c r="AC33" s="141"/>
      <c r="AD33" s="141"/>
      <c r="AE33" s="302"/>
    </row>
    <row r="34" spans="1:31" ht="15.75" x14ac:dyDescent="0.25">
      <c r="A34" s="361">
        <f t="shared" si="0"/>
        <v>0</v>
      </c>
      <c r="B34" s="361">
        <f t="shared" si="1"/>
        <v>0</v>
      </c>
      <c r="C34" s="361">
        <f t="shared" si="2"/>
        <v>27</v>
      </c>
      <c r="D34" s="369">
        <v>1919</v>
      </c>
      <c r="E34" s="370"/>
      <c r="F34" s="371"/>
      <c r="G34" s="371"/>
      <c r="H34" s="371"/>
      <c r="I34" s="371"/>
      <c r="J34" s="372"/>
      <c r="K34" s="122"/>
      <c r="L34" s="100"/>
      <c r="M34" s="101"/>
      <c r="N34" s="123"/>
      <c r="O34" s="123"/>
      <c r="P34" s="123"/>
      <c r="Q34" s="131"/>
      <c r="R34" s="132"/>
      <c r="S34" s="122"/>
      <c r="T34" s="100"/>
      <c r="Y34" s="320"/>
      <c r="Z34" s="141"/>
      <c r="AA34" s="141"/>
      <c r="AB34" s="141"/>
      <c r="AC34" s="141"/>
      <c r="AD34" s="141"/>
      <c r="AE34" s="302"/>
    </row>
    <row r="35" spans="1:31" ht="15.75" x14ac:dyDescent="0.25">
      <c r="A35" s="361">
        <f t="shared" si="0"/>
        <v>1</v>
      </c>
      <c r="B35" s="361">
        <f t="shared" si="1"/>
        <v>2</v>
      </c>
      <c r="C35" s="361">
        <f t="shared" si="2"/>
        <v>28</v>
      </c>
      <c r="D35" s="369">
        <v>1920</v>
      </c>
      <c r="E35" s="118" t="s">
        <v>21</v>
      </c>
      <c r="F35" s="119" t="s">
        <v>4</v>
      </c>
      <c r="G35" s="315" t="s">
        <v>8</v>
      </c>
      <c r="H35" s="315" t="s">
        <v>3</v>
      </c>
      <c r="I35" s="135" t="s">
        <v>1</v>
      </c>
      <c r="J35" s="136" t="s">
        <v>35</v>
      </c>
      <c r="K35" s="122"/>
      <c r="L35" s="100"/>
      <c r="M35" s="101"/>
      <c r="N35" s="123"/>
      <c r="O35" s="123"/>
      <c r="P35" s="123"/>
      <c r="Q35" s="131"/>
      <c r="R35" s="132"/>
      <c r="S35" s="122"/>
      <c r="T35" s="100"/>
      <c r="Y35" s="164" t="str">
        <f t="shared" si="3"/>
        <v/>
      </c>
      <c r="Z35" s="141"/>
      <c r="AA35" s="141"/>
      <c r="AB35" s="141"/>
      <c r="AC35" s="141"/>
      <c r="AD35" s="141"/>
      <c r="AE35" s="302"/>
    </row>
    <row r="36" spans="1:31" ht="15.75" x14ac:dyDescent="0.25">
      <c r="A36" s="361">
        <f t="shared" si="0"/>
        <v>1</v>
      </c>
      <c r="B36" s="361">
        <f t="shared" si="1"/>
        <v>2</v>
      </c>
      <c r="C36" s="361">
        <f t="shared" si="2"/>
        <v>29</v>
      </c>
      <c r="D36" s="369">
        <v>1921</v>
      </c>
      <c r="E36" s="118" t="s">
        <v>4</v>
      </c>
      <c r="F36" s="119" t="s">
        <v>42</v>
      </c>
      <c r="G36" s="315" t="s">
        <v>34</v>
      </c>
      <c r="H36" s="315" t="s">
        <v>3</v>
      </c>
      <c r="I36" s="135" t="s">
        <v>23</v>
      </c>
      <c r="J36" s="136" t="s">
        <v>22</v>
      </c>
      <c r="K36" s="122"/>
      <c r="L36" s="100"/>
      <c r="M36" s="101"/>
      <c r="N36" s="123"/>
      <c r="O36" s="123"/>
      <c r="P36" s="123"/>
      <c r="Q36" s="131"/>
      <c r="R36" s="132"/>
      <c r="S36" s="122"/>
      <c r="T36" s="100"/>
      <c r="Y36" s="164" t="str">
        <f t="shared" si="3"/>
        <v/>
      </c>
      <c r="Z36" s="141"/>
      <c r="AA36" s="141"/>
      <c r="AB36" s="141"/>
      <c r="AC36" s="141"/>
      <c r="AD36" s="141"/>
      <c r="AE36" s="302"/>
    </row>
    <row r="37" spans="1:31" ht="15.75" x14ac:dyDescent="0.25">
      <c r="A37" s="361">
        <f t="shared" si="0"/>
        <v>1</v>
      </c>
      <c r="B37" s="361">
        <f t="shared" si="1"/>
        <v>2</v>
      </c>
      <c r="C37" s="361">
        <f t="shared" si="2"/>
        <v>30</v>
      </c>
      <c r="D37" s="369">
        <v>1922</v>
      </c>
      <c r="E37" s="118" t="s">
        <v>3</v>
      </c>
      <c r="F37" s="119" t="s">
        <v>23</v>
      </c>
      <c r="G37" s="315" t="s">
        <v>4</v>
      </c>
      <c r="H37" s="315" t="s">
        <v>47</v>
      </c>
      <c r="I37" s="135" t="s">
        <v>35</v>
      </c>
      <c r="J37" s="136" t="s">
        <v>18</v>
      </c>
      <c r="K37" s="122"/>
      <c r="L37" s="100"/>
      <c r="M37" s="101"/>
      <c r="N37" s="123"/>
      <c r="O37" s="123"/>
      <c r="P37" s="123"/>
      <c r="Q37" s="131"/>
      <c r="R37" s="132"/>
      <c r="S37" s="122"/>
      <c r="T37" s="100"/>
      <c r="Y37" s="164" t="str">
        <f t="shared" si="3"/>
        <v/>
      </c>
      <c r="Z37" s="141"/>
      <c r="AA37" s="141"/>
      <c r="AB37" s="141"/>
      <c r="AC37" s="141"/>
      <c r="AD37" s="141"/>
      <c r="AE37" s="302"/>
    </row>
    <row r="38" spans="1:31" ht="15.75" x14ac:dyDescent="0.25">
      <c r="A38" s="361">
        <f t="shared" si="0"/>
        <v>1</v>
      </c>
      <c r="B38" s="361">
        <f t="shared" si="1"/>
        <v>2</v>
      </c>
      <c r="C38" s="361">
        <f t="shared" si="2"/>
        <v>31</v>
      </c>
      <c r="D38" s="369">
        <v>1923</v>
      </c>
      <c r="E38" s="118" t="s">
        <v>3</v>
      </c>
      <c r="F38" s="119" t="s">
        <v>2</v>
      </c>
      <c r="G38" s="315" t="s">
        <v>35</v>
      </c>
      <c r="H38" s="315" t="s">
        <v>44</v>
      </c>
      <c r="I38" s="135" t="s">
        <v>34</v>
      </c>
      <c r="J38" s="136" t="s">
        <v>50</v>
      </c>
      <c r="K38" s="122"/>
      <c r="L38" s="100"/>
      <c r="M38" s="101"/>
      <c r="N38" s="123"/>
      <c r="O38" s="123"/>
      <c r="P38" s="123"/>
      <c r="Q38" s="131"/>
      <c r="R38" s="132"/>
      <c r="S38" s="122"/>
      <c r="T38" s="100"/>
      <c r="Y38" s="164" t="str">
        <f t="shared" si="3"/>
        <v/>
      </c>
      <c r="Z38" s="141"/>
      <c r="AA38" s="141"/>
      <c r="AB38" s="141"/>
      <c r="AC38" s="141"/>
      <c r="AD38" s="141"/>
      <c r="AE38" s="302"/>
    </row>
    <row r="39" spans="1:31" ht="15.75" x14ac:dyDescent="0.25">
      <c r="A39" s="361">
        <f t="shared" si="0"/>
        <v>1</v>
      </c>
      <c r="B39" s="361">
        <f t="shared" si="1"/>
        <v>2</v>
      </c>
      <c r="C39" s="361">
        <f t="shared" si="2"/>
        <v>32</v>
      </c>
      <c r="D39" s="369">
        <v>1924</v>
      </c>
      <c r="E39" s="118" t="s">
        <v>35</v>
      </c>
      <c r="F39" s="119" t="s">
        <v>47</v>
      </c>
      <c r="G39" s="315" t="s">
        <v>2</v>
      </c>
      <c r="H39" s="315" t="s">
        <v>34</v>
      </c>
      <c r="I39" s="135" t="s">
        <v>44</v>
      </c>
      <c r="J39" s="136" t="s">
        <v>1</v>
      </c>
      <c r="K39" s="122"/>
      <c r="L39" s="100"/>
      <c r="M39" s="101"/>
      <c r="N39" s="123"/>
      <c r="O39" s="123"/>
      <c r="P39" s="123"/>
      <c r="Q39" s="131"/>
      <c r="R39" s="132"/>
      <c r="S39" s="122"/>
      <c r="T39" s="100"/>
      <c r="Y39" s="164" t="str">
        <f t="shared" si="3"/>
        <v/>
      </c>
      <c r="Z39" s="141"/>
      <c r="AA39" s="141"/>
      <c r="AB39" s="141"/>
      <c r="AC39" s="141"/>
      <c r="AD39" s="141"/>
      <c r="AE39" s="302"/>
    </row>
    <row r="40" spans="1:31" ht="15.75" x14ac:dyDescent="0.25">
      <c r="A40" s="361">
        <f t="shared" si="0"/>
        <v>1</v>
      </c>
      <c r="B40" s="361">
        <f t="shared" si="1"/>
        <v>2</v>
      </c>
      <c r="C40" s="361">
        <f t="shared" si="2"/>
        <v>33</v>
      </c>
      <c r="D40" s="369">
        <v>1925</v>
      </c>
      <c r="E40" s="118" t="s">
        <v>35</v>
      </c>
      <c r="F40" s="119" t="s">
        <v>21</v>
      </c>
      <c r="G40" s="315" t="s">
        <v>34</v>
      </c>
      <c r="H40" s="315" t="s">
        <v>3</v>
      </c>
      <c r="I40" s="135" t="s">
        <v>19</v>
      </c>
      <c r="J40" s="136" t="s">
        <v>47</v>
      </c>
      <c r="K40" s="122"/>
      <c r="L40" s="100"/>
      <c r="M40" s="101"/>
      <c r="N40" s="123"/>
      <c r="O40" s="123"/>
      <c r="P40" s="123"/>
      <c r="Q40" s="131"/>
      <c r="R40" s="132"/>
      <c r="S40" s="122"/>
      <c r="T40" s="100"/>
      <c r="Y40" s="164" t="str">
        <f t="shared" si="3"/>
        <v/>
      </c>
      <c r="Z40" s="141"/>
      <c r="AA40" s="141"/>
      <c r="AB40" s="141"/>
      <c r="AC40" s="141"/>
      <c r="AD40" s="141"/>
      <c r="AE40" s="302"/>
    </row>
    <row r="41" spans="1:31" ht="15.75" x14ac:dyDescent="0.25">
      <c r="A41" s="361">
        <f t="shared" si="0"/>
        <v>1</v>
      </c>
      <c r="B41" s="361">
        <f t="shared" si="1"/>
        <v>2</v>
      </c>
      <c r="C41" s="361">
        <f t="shared" si="2"/>
        <v>34</v>
      </c>
      <c r="D41" s="369">
        <v>1926</v>
      </c>
      <c r="E41" s="118" t="s">
        <v>35</v>
      </c>
      <c r="F41" s="119" t="s">
        <v>9</v>
      </c>
      <c r="G41" s="315" t="s">
        <v>2</v>
      </c>
      <c r="H41" s="315" t="s">
        <v>26</v>
      </c>
      <c r="I41" s="135" t="s">
        <v>34</v>
      </c>
      <c r="J41" s="136" t="s">
        <v>42</v>
      </c>
      <c r="K41" s="122"/>
      <c r="L41" s="100"/>
      <c r="M41" s="101"/>
      <c r="N41" s="123"/>
      <c r="O41" s="123"/>
      <c r="P41" s="123"/>
      <c r="Q41" s="131"/>
      <c r="R41" s="132"/>
      <c r="S41" s="122"/>
      <c r="T41" s="100"/>
      <c r="Y41" s="164" t="str">
        <f t="shared" si="3"/>
        <v/>
      </c>
      <c r="Z41" s="141"/>
      <c r="AA41" s="141"/>
      <c r="AB41" s="141"/>
      <c r="AC41" s="141"/>
      <c r="AD41" s="141"/>
      <c r="AE41" s="302"/>
    </row>
    <row r="42" spans="1:31" ht="15.75" x14ac:dyDescent="0.25">
      <c r="A42" s="361">
        <f t="shared" si="0"/>
        <v>1</v>
      </c>
      <c r="B42" s="361">
        <f t="shared" si="1"/>
        <v>2</v>
      </c>
      <c r="C42" s="361">
        <f t="shared" si="2"/>
        <v>35</v>
      </c>
      <c r="D42" s="369">
        <v>1927</v>
      </c>
      <c r="E42" s="118" t="s">
        <v>44</v>
      </c>
      <c r="F42" s="119" t="s">
        <v>35</v>
      </c>
      <c r="G42" s="315" t="s">
        <v>2</v>
      </c>
      <c r="H42" s="315" t="s">
        <v>34</v>
      </c>
      <c r="I42" s="135" t="s">
        <v>47</v>
      </c>
      <c r="J42" s="136" t="s">
        <v>9</v>
      </c>
      <c r="K42" s="122"/>
      <c r="L42" s="100"/>
      <c r="M42" s="101"/>
      <c r="N42" s="123"/>
      <c r="O42" s="123"/>
      <c r="P42" s="123"/>
      <c r="Q42" s="131"/>
      <c r="R42" s="132"/>
      <c r="S42" s="122"/>
      <c r="T42" s="100"/>
      <c r="Y42" s="164" t="str">
        <f t="shared" si="3"/>
        <v/>
      </c>
      <c r="Z42" s="141"/>
      <c r="AA42" s="141"/>
      <c r="AB42" s="141"/>
      <c r="AC42" s="141"/>
      <c r="AD42" s="141"/>
      <c r="AE42" s="302"/>
    </row>
    <row r="43" spans="1:31" ht="15.75" x14ac:dyDescent="0.25">
      <c r="A43" s="361">
        <f t="shared" si="0"/>
        <v>1</v>
      </c>
      <c r="B43" s="361">
        <f t="shared" si="1"/>
        <v>2</v>
      </c>
      <c r="C43" s="361">
        <f t="shared" si="2"/>
        <v>36</v>
      </c>
      <c r="D43" s="369">
        <v>1928</v>
      </c>
      <c r="E43" s="118" t="s">
        <v>0</v>
      </c>
      <c r="F43" s="119" t="s">
        <v>35</v>
      </c>
      <c r="G43" s="315" t="s">
        <v>41</v>
      </c>
      <c r="H43" s="315" t="s">
        <v>39</v>
      </c>
      <c r="I43" s="135" t="s">
        <v>38</v>
      </c>
      <c r="J43" s="136" t="s">
        <v>35</v>
      </c>
      <c r="K43" s="122"/>
      <c r="L43" s="100"/>
      <c r="M43" s="101"/>
      <c r="N43" s="123"/>
      <c r="O43" s="123"/>
      <c r="P43" s="123"/>
      <c r="Q43" s="131"/>
      <c r="R43" s="132"/>
      <c r="S43" s="122"/>
      <c r="T43" s="100"/>
      <c r="Y43" s="164" t="str">
        <f t="shared" si="3"/>
        <v/>
      </c>
      <c r="Z43" s="141"/>
      <c r="AA43" s="141"/>
      <c r="AB43" s="141"/>
      <c r="AC43" s="141"/>
      <c r="AD43" s="141"/>
      <c r="AE43" s="302"/>
    </row>
    <row r="44" spans="1:31" ht="15.75" x14ac:dyDescent="0.25">
      <c r="A44" s="361">
        <f t="shared" si="0"/>
        <v>1</v>
      </c>
      <c r="B44" s="361">
        <f t="shared" si="1"/>
        <v>2</v>
      </c>
      <c r="C44" s="361">
        <f t="shared" si="2"/>
        <v>37</v>
      </c>
      <c r="D44" s="369">
        <v>1929</v>
      </c>
      <c r="E44" s="118" t="s">
        <v>20</v>
      </c>
      <c r="F44" s="119" t="s">
        <v>41</v>
      </c>
      <c r="G44" s="315" t="s">
        <v>1</v>
      </c>
      <c r="H44" s="315" t="s">
        <v>2</v>
      </c>
      <c r="I44" s="135" t="s">
        <v>34</v>
      </c>
      <c r="J44" s="136" t="s">
        <v>10</v>
      </c>
      <c r="K44" s="122"/>
      <c r="L44" s="100"/>
      <c r="M44" s="101"/>
      <c r="N44" s="123"/>
      <c r="O44" s="123"/>
      <c r="P44" s="123"/>
      <c r="Q44" s="131"/>
      <c r="R44" s="132"/>
      <c r="S44" s="122"/>
      <c r="T44" s="100"/>
      <c r="Y44" s="164" t="str">
        <f t="shared" si="3"/>
        <v/>
      </c>
      <c r="Z44" s="141"/>
      <c r="AA44" s="141"/>
      <c r="AB44" s="141"/>
      <c r="AC44" s="141"/>
      <c r="AD44" s="141"/>
      <c r="AE44" s="302"/>
    </row>
    <row r="45" spans="1:31" ht="15.75" x14ac:dyDescent="0.25">
      <c r="A45" s="361">
        <f t="shared" si="0"/>
        <v>1</v>
      </c>
      <c r="B45" s="361">
        <f t="shared" si="1"/>
        <v>2</v>
      </c>
      <c r="C45" s="361">
        <f t="shared" si="2"/>
        <v>0</v>
      </c>
      <c r="D45" s="369">
        <v>1930</v>
      </c>
      <c r="E45" s="118" t="s">
        <v>20</v>
      </c>
      <c r="F45" s="119" t="s">
        <v>39</v>
      </c>
      <c r="G45" s="315" t="s">
        <v>42</v>
      </c>
      <c r="H45" s="315" t="s">
        <v>1</v>
      </c>
      <c r="I45" s="135" t="s">
        <v>9</v>
      </c>
      <c r="J45" s="136" t="s">
        <v>35</v>
      </c>
      <c r="K45" s="122"/>
      <c r="L45" s="100"/>
      <c r="M45" s="101"/>
      <c r="N45" s="123"/>
      <c r="O45" s="123"/>
      <c r="P45" s="123"/>
      <c r="Q45" s="131"/>
      <c r="R45" s="132"/>
      <c r="S45" s="122"/>
      <c r="T45" s="100"/>
      <c r="Y45" s="164" t="str">
        <f t="shared" si="3"/>
        <v/>
      </c>
      <c r="Z45" s="141"/>
      <c r="AA45" s="141"/>
      <c r="AB45" s="141"/>
      <c r="AC45" s="141"/>
      <c r="AD45" s="141"/>
      <c r="AE45" s="302"/>
    </row>
    <row r="46" spans="1:31" ht="15.75" x14ac:dyDescent="0.25">
      <c r="A46" s="361">
        <f t="shared" si="0"/>
        <v>1</v>
      </c>
      <c r="B46" s="361">
        <f t="shared" si="1"/>
        <v>2</v>
      </c>
      <c r="C46" s="361">
        <f t="shared" si="2"/>
        <v>0</v>
      </c>
      <c r="D46" s="369">
        <v>1931</v>
      </c>
      <c r="E46" s="118" t="s">
        <v>9</v>
      </c>
      <c r="F46" s="119" t="s">
        <v>1</v>
      </c>
      <c r="G46" s="315" t="s">
        <v>20</v>
      </c>
      <c r="H46" s="315" t="s">
        <v>10</v>
      </c>
      <c r="I46" s="135" t="s">
        <v>21</v>
      </c>
      <c r="J46" s="136" t="s">
        <v>28</v>
      </c>
      <c r="K46" s="122"/>
      <c r="L46" s="100"/>
      <c r="M46" s="101"/>
      <c r="N46" s="123"/>
      <c r="O46" s="123"/>
      <c r="P46" s="123"/>
      <c r="Q46" s="131"/>
      <c r="R46" s="132"/>
      <c r="S46" s="122"/>
      <c r="T46" s="100"/>
      <c r="Y46" s="164" t="str">
        <f t="shared" si="3"/>
        <v/>
      </c>
      <c r="Z46" s="141"/>
      <c r="AA46" s="141"/>
      <c r="AB46" s="141"/>
      <c r="AC46" s="141"/>
      <c r="AD46" s="141"/>
      <c r="AE46" s="302"/>
    </row>
    <row r="47" spans="1:31" ht="15.75" x14ac:dyDescent="0.25">
      <c r="A47" s="361">
        <f t="shared" si="0"/>
        <v>1</v>
      </c>
      <c r="B47" s="361">
        <f t="shared" si="1"/>
        <v>2</v>
      </c>
      <c r="C47" s="361">
        <f t="shared" si="2"/>
        <v>1</v>
      </c>
      <c r="D47" s="369">
        <v>1932</v>
      </c>
      <c r="E47" s="118" t="s">
        <v>0</v>
      </c>
      <c r="F47" s="119" t="s">
        <v>9</v>
      </c>
      <c r="G47" s="315" t="s">
        <v>20</v>
      </c>
      <c r="H47" s="315" t="s">
        <v>35</v>
      </c>
      <c r="I47" s="135" t="s">
        <v>44</v>
      </c>
      <c r="J47" s="136" t="s">
        <v>9</v>
      </c>
      <c r="K47" s="122"/>
      <c r="L47" s="100"/>
      <c r="M47" s="101"/>
      <c r="N47" s="123"/>
      <c r="O47" s="123"/>
      <c r="P47" s="123"/>
      <c r="Q47" s="131"/>
      <c r="R47" s="132"/>
      <c r="S47" s="122"/>
      <c r="T47" s="100"/>
      <c r="Y47" s="164" t="str">
        <f t="shared" si="3"/>
        <v/>
      </c>
      <c r="Z47" s="141"/>
      <c r="AA47" s="141"/>
      <c r="AB47" s="141"/>
      <c r="AC47" s="141"/>
      <c r="AD47" s="141"/>
      <c r="AE47" s="302"/>
    </row>
    <row r="48" spans="1:31" ht="15.75" x14ac:dyDescent="0.25">
      <c r="A48" s="361">
        <f t="shared" si="0"/>
        <v>1</v>
      </c>
      <c r="B48" s="361">
        <f t="shared" si="1"/>
        <v>2</v>
      </c>
      <c r="C48" s="361">
        <f t="shared" si="2"/>
        <v>0</v>
      </c>
      <c r="D48" s="369">
        <v>1933</v>
      </c>
      <c r="E48" s="118" t="s">
        <v>9</v>
      </c>
      <c r="F48" s="119" t="s">
        <v>1</v>
      </c>
      <c r="G48" s="315" t="s">
        <v>20</v>
      </c>
      <c r="H48" s="315" t="s">
        <v>21</v>
      </c>
      <c r="I48" s="135" t="s">
        <v>0</v>
      </c>
      <c r="J48" s="136" t="s">
        <v>42</v>
      </c>
      <c r="K48" s="122"/>
      <c r="L48" s="100"/>
      <c r="M48" s="101"/>
      <c r="N48" s="123"/>
      <c r="O48" s="123"/>
      <c r="P48" s="123"/>
      <c r="Q48" s="131"/>
      <c r="R48" s="132"/>
      <c r="S48" s="122"/>
      <c r="T48" s="100"/>
      <c r="Y48" s="164" t="str">
        <f t="shared" si="3"/>
        <v/>
      </c>
      <c r="Z48" s="141"/>
      <c r="AA48" s="141"/>
      <c r="AB48" s="141"/>
      <c r="AC48" s="141"/>
      <c r="AD48" s="141"/>
      <c r="AE48" s="302"/>
    </row>
    <row r="49" spans="1:31" ht="15.75" x14ac:dyDescent="0.25">
      <c r="A49" s="361">
        <f t="shared" si="0"/>
        <v>1</v>
      </c>
      <c r="B49" s="361">
        <f t="shared" si="1"/>
        <v>2</v>
      </c>
      <c r="C49" s="361">
        <f t="shared" si="2"/>
        <v>0</v>
      </c>
      <c r="D49" s="369">
        <v>1934</v>
      </c>
      <c r="E49" s="118" t="s">
        <v>9</v>
      </c>
      <c r="F49" s="119" t="s">
        <v>35</v>
      </c>
      <c r="G49" s="315" t="s">
        <v>23</v>
      </c>
      <c r="H49" s="315" t="s">
        <v>39</v>
      </c>
      <c r="I49" s="135" t="s">
        <v>42</v>
      </c>
      <c r="J49" s="136" t="s">
        <v>10</v>
      </c>
      <c r="K49" s="122"/>
      <c r="L49" s="100"/>
      <c r="M49" s="101"/>
      <c r="N49" s="123"/>
      <c r="O49" s="123"/>
      <c r="P49" s="123"/>
      <c r="Q49" s="131"/>
      <c r="R49" s="132"/>
      <c r="S49" s="122"/>
      <c r="T49" s="100"/>
      <c r="Y49" s="164" t="str">
        <f t="shared" si="3"/>
        <v/>
      </c>
      <c r="Z49" s="141"/>
      <c r="AA49" s="141"/>
      <c r="AB49" s="141"/>
      <c r="AC49" s="141"/>
      <c r="AD49" s="141"/>
      <c r="AE49" s="302"/>
    </row>
    <row r="50" spans="1:31" ht="15.75" x14ac:dyDescent="0.25">
      <c r="A50" s="361">
        <f t="shared" si="0"/>
        <v>1</v>
      </c>
      <c r="B50" s="361">
        <f t="shared" si="1"/>
        <v>2</v>
      </c>
      <c r="C50" s="361">
        <f t="shared" si="2"/>
        <v>0</v>
      </c>
      <c r="D50" s="369">
        <v>1935</v>
      </c>
      <c r="E50" s="118" t="s">
        <v>9</v>
      </c>
      <c r="F50" s="119" t="s">
        <v>2</v>
      </c>
      <c r="G50" s="315" t="s">
        <v>20</v>
      </c>
      <c r="H50" s="315" t="s">
        <v>42</v>
      </c>
      <c r="I50" s="135" t="s">
        <v>20</v>
      </c>
      <c r="J50" s="136" t="s">
        <v>21</v>
      </c>
      <c r="K50" s="122"/>
      <c r="L50" s="100"/>
      <c r="M50" s="101"/>
      <c r="N50" s="123"/>
      <c r="O50" s="123"/>
      <c r="P50" s="123"/>
      <c r="Q50" s="131"/>
      <c r="R50" s="132"/>
      <c r="S50" s="122"/>
      <c r="T50" s="100"/>
      <c r="Y50" s="164" t="str">
        <f t="shared" si="3"/>
        <v/>
      </c>
      <c r="Z50" s="141"/>
      <c r="AA50" s="141"/>
      <c r="AB50" s="141"/>
      <c r="AC50" s="141"/>
      <c r="AD50" s="141"/>
      <c r="AE50" s="302"/>
    </row>
    <row r="51" spans="1:31" ht="15.75" x14ac:dyDescent="0.25">
      <c r="A51" s="361">
        <f t="shared" si="0"/>
        <v>1</v>
      </c>
      <c r="B51" s="361">
        <f t="shared" si="1"/>
        <v>2</v>
      </c>
      <c r="C51" s="361">
        <f t="shared" si="2"/>
        <v>0</v>
      </c>
      <c r="D51" s="369">
        <v>1936</v>
      </c>
      <c r="E51" s="118" t="s">
        <v>2</v>
      </c>
      <c r="F51" s="119" t="s">
        <v>39</v>
      </c>
      <c r="G51" s="315" t="s">
        <v>35</v>
      </c>
      <c r="H51" s="315" t="s">
        <v>58</v>
      </c>
      <c r="I51" s="135" t="s">
        <v>9</v>
      </c>
      <c r="J51" s="136" t="s">
        <v>19</v>
      </c>
      <c r="K51" s="122"/>
      <c r="L51" s="100"/>
      <c r="M51" s="101"/>
      <c r="N51" s="123"/>
      <c r="O51" s="123"/>
      <c r="P51" s="123"/>
      <c r="Q51" s="131"/>
      <c r="R51" s="132"/>
      <c r="S51" s="122"/>
      <c r="T51" s="100"/>
      <c r="Y51" s="164" t="str">
        <f t="shared" si="3"/>
        <v/>
      </c>
      <c r="Z51" s="141"/>
      <c r="AA51" s="141"/>
      <c r="AB51" s="141"/>
      <c r="AC51" s="141"/>
      <c r="AD51" s="141"/>
      <c r="AE51" s="302"/>
    </row>
    <row r="52" spans="1:31" ht="15.75" x14ac:dyDescent="0.25">
      <c r="A52" s="361">
        <f t="shared" si="0"/>
        <v>1</v>
      </c>
      <c r="B52" s="361">
        <f t="shared" si="1"/>
        <v>2</v>
      </c>
      <c r="C52" s="361">
        <f t="shared" si="2"/>
        <v>1</v>
      </c>
      <c r="D52" s="369">
        <v>1937</v>
      </c>
      <c r="E52" s="118" t="s">
        <v>42</v>
      </c>
      <c r="F52" s="119" t="s">
        <v>46</v>
      </c>
      <c r="G52" s="315" t="s">
        <v>9</v>
      </c>
      <c r="H52" s="315" t="s">
        <v>39</v>
      </c>
      <c r="I52" s="135" t="s">
        <v>2</v>
      </c>
      <c r="J52" s="136" t="s">
        <v>18</v>
      </c>
      <c r="K52" s="122"/>
      <c r="L52" s="100"/>
      <c r="M52" s="101"/>
      <c r="N52" s="123"/>
      <c r="O52" s="123"/>
      <c r="P52" s="123"/>
      <c r="Q52" s="131"/>
      <c r="R52" s="132"/>
      <c r="S52" s="122"/>
      <c r="T52" s="100"/>
      <c r="Y52" s="164" t="str">
        <f t="shared" si="3"/>
        <v/>
      </c>
      <c r="Z52" s="141"/>
      <c r="AA52" s="141"/>
      <c r="AB52" s="141"/>
      <c r="AC52" s="141"/>
      <c r="AD52" s="141"/>
      <c r="AE52" s="302"/>
    </row>
    <row r="53" spans="1:31" ht="15.75" x14ac:dyDescent="0.25">
      <c r="A53" s="361">
        <f t="shared" si="0"/>
        <v>1</v>
      </c>
      <c r="B53" s="361">
        <f t="shared" si="1"/>
        <v>2</v>
      </c>
      <c r="C53" s="361">
        <f t="shared" si="2"/>
        <v>0</v>
      </c>
      <c r="D53" s="369">
        <v>1938</v>
      </c>
      <c r="E53" s="118" t="s">
        <v>9</v>
      </c>
      <c r="F53" s="119" t="s">
        <v>22</v>
      </c>
      <c r="G53" s="315" t="s">
        <v>18</v>
      </c>
      <c r="H53" s="315" t="s">
        <v>46</v>
      </c>
      <c r="I53" s="135" t="s">
        <v>18</v>
      </c>
      <c r="J53" s="136" t="s">
        <v>35</v>
      </c>
      <c r="K53" s="122"/>
      <c r="L53" s="100"/>
      <c r="M53" s="101"/>
      <c r="N53" s="123"/>
      <c r="O53" s="123"/>
      <c r="P53" s="123"/>
      <c r="Q53" s="131"/>
      <c r="R53" s="132"/>
      <c r="S53" s="122"/>
      <c r="T53" s="100"/>
      <c r="Y53" s="164" t="str">
        <f t="shared" si="3"/>
        <v/>
      </c>
      <c r="Z53" s="141"/>
      <c r="AA53" s="141"/>
      <c r="AB53" s="141"/>
      <c r="AC53" s="141"/>
      <c r="AD53" s="141"/>
      <c r="AE53" s="302"/>
    </row>
    <row r="54" spans="1:31" ht="15.75" x14ac:dyDescent="0.25">
      <c r="A54" s="361">
        <f t="shared" si="0"/>
        <v>1</v>
      </c>
      <c r="B54" s="361">
        <f t="shared" si="1"/>
        <v>2</v>
      </c>
      <c r="C54" s="361">
        <f t="shared" si="2"/>
        <v>1</v>
      </c>
      <c r="D54" s="369">
        <v>1939</v>
      </c>
      <c r="E54" s="118" t="s">
        <v>0</v>
      </c>
      <c r="F54" s="119" t="s">
        <v>22</v>
      </c>
      <c r="G54" s="315" t="s">
        <v>46</v>
      </c>
      <c r="H54" s="315" t="s">
        <v>7</v>
      </c>
      <c r="I54" s="135" t="s">
        <v>10</v>
      </c>
      <c r="J54" s="136" t="s">
        <v>22</v>
      </c>
      <c r="K54" s="122"/>
      <c r="L54" s="100"/>
      <c r="M54" s="101"/>
      <c r="N54" s="123"/>
      <c r="O54" s="123"/>
      <c r="P54" s="123"/>
      <c r="Q54" s="131"/>
      <c r="R54" s="132"/>
      <c r="S54" s="122"/>
      <c r="T54" s="100"/>
      <c r="Y54" s="164" t="str">
        <f t="shared" si="3"/>
        <v/>
      </c>
      <c r="Z54" s="141"/>
      <c r="AA54" s="141"/>
      <c r="AB54" s="141"/>
      <c r="AC54" s="141"/>
      <c r="AD54" s="141"/>
      <c r="AE54" s="302"/>
    </row>
    <row r="55" spans="1:31" ht="15.75" customHeight="1" x14ac:dyDescent="0.25">
      <c r="A55" s="361">
        <f t="shared" si="0"/>
        <v>0</v>
      </c>
      <c r="B55" s="361">
        <f t="shared" si="1"/>
        <v>0</v>
      </c>
      <c r="C55" s="361">
        <f t="shared" si="2"/>
        <v>1</v>
      </c>
      <c r="D55" s="369">
        <v>1940</v>
      </c>
      <c r="E55" s="370"/>
      <c r="F55" s="371"/>
      <c r="G55" s="371"/>
      <c r="H55" s="371"/>
      <c r="I55" s="371"/>
      <c r="J55" s="372"/>
      <c r="K55" s="122"/>
      <c r="L55" s="100"/>
      <c r="M55" s="101"/>
      <c r="N55" s="123"/>
      <c r="O55" s="123"/>
      <c r="P55" s="123"/>
      <c r="Q55" s="131"/>
      <c r="R55" s="132"/>
      <c r="S55" s="122"/>
      <c r="T55" s="100"/>
      <c r="Y55" s="320"/>
      <c r="Z55" s="141"/>
      <c r="AA55" s="141"/>
      <c r="AB55" s="141"/>
      <c r="AC55" s="141"/>
      <c r="AD55" s="141"/>
      <c r="AE55" s="302"/>
    </row>
    <row r="56" spans="1:31" ht="15.75" x14ac:dyDescent="0.25">
      <c r="A56" s="361">
        <f t="shared" si="0"/>
        <v>0</v>
      </c>
      <c r="B56" s="361">
        <f t="shared" si="1"/>
        <v>0</v>
      </c>
      <c r="C56" s="361">
        <f t="shared" si="2"/>
        <v>1</v>
      </c>
      <c r="D56" s="369">
        <v>1941</v>
      </c>
      <c r="E56" s="370"/>
      <c r="F56" s="371"/>
      <c r="G56" s="371"/>
      <c r="H56" s="371"/>
      <c r="I56" s="371"/>
      <c r="J56" s="372"/>
      <c r="K56" s="122"/>
      <c r="L56" s="100"/>
      <c r="M56" s="101"/>
      <c r="N56" s="123"/>
      <c r="O56" s="123"/>
      <c r="P56" s="123"/>
      <c r="Q56" s="131"/>
      <c r="R56" s="132"/>
      <c r="S56" s="122"/>
      <c r="T56" s="100"/>
      <c r="Y56" s="320"/>
      <c r="Z56" s="141"/>
      <c r="AA56" s="141"/>
      <c r="AB56" s="141"/>
      <c r="AC56" s="141"/>
      <c r="AD56" s="141"/>
      <c r="AE56" s="302"/>
    </row>
    <row r="57" spans="1:31" ht="15.75" x14ac:dyDescent="0.25">
      <c r="A57" s="361">
        <f t="shared" si="0"/>
        <v>0</v>
      </c>
      <c r="B57" s="361">
        <f t="shared" si="1"/>
        <v>0</v>
      </c>
      <c r="C57" s="361">
        <f t="shared" si="2"/>
        <v>1</v>
      </c>
      <c r="D57" s="369">
        <v>1942</v>
      </c>
      <c r="E57" s="370"/>
      <c r="F57" s="371"/>
      <c r="G57" s="371"/>
      <c r="H57" s="371"/>
      <c r="I57" s="371"/>
      <c r="J57" s="372"/>
      <c r="K57" s="122"/>
      <c r="L57" s="100"/>
      <c r="M57" s="101"/>
      <c r="N57" s="123"/>
      <c r="O57" s="123"/>
      <c r="P57" s="123"/>
      <c r="Q57" s="131"/>
      <c r="R57" s="132"/>
      <c r="S57" s="122"/>
      <c r="T57" s="100"/>
      <c r="Y57" s="320"/>
      <c r="Z57" s="141"/>
      <c r="AA57" s="141"/>
      <c r="AB57" s="141"/>
      <c r="AC57" s="141"/>
      <c r="AD57" s="141"/>
      <c r="AE57" s="302"/>
    </row>
    <row r="58" spans="1:31" ht="15.75" x14ac:dyDescent="0.25">
      <c r="A58" s="361">
        <f t="shared" si="0"/>
        <v>0</v>
      </c>
      <c r="B58" s="361">
        <f t="shared" si="1"/>
        <v>0</v>
      </c>
      <c r="C58" s="361">
        <f t="shared" si="2"/>
        <v>1</v>
      </c>
      <c r="D58" s="369">
        <v>1943</v>
      </c>
      <c r="E58" s="370"/>
      <c r="F58" s="371"/>
      <c r="G58" s="373" t="s">
        <v>531</v>
      </c>
      <c r="H58" s="371"/>
      <c r="I58" s="371"/>
      <c r="J58" s="372"/>
      <c r="K58" s="122"/>
      <c r="L58" s="100"/>
      <c r="M58" s="101"/>
      <c r="N58" s="123"/>
      <c r="O58" s="123"/>
      <c r="P58" s="123"/>
      <c r="Q58" s="131"/>
      <c r="R58" s="132"/>
      <c r="S58" s="122"/>
      <c r="T58" s="100"/>
      <c r="Y58" s="320"/>
      <c r="Z58" s="141"/>
      <c r="AA58" s="141"/>
      <c r="AB58" s="141"/>
      <c r="AC58" s="141"/>
      <c r="AD58" s="141"/>
      <c r="AE58" s="302"/>
    </row>
    <row r="59" spans="1:31" ht="15.75" x14ac:dyDescent="0.25">
      <c r="A59" s="361">
        <f t="shared" si="0"/>
        <v>0</v>
      </c>
      <c r="B59" s="361">
        <f t="shared" si="1"/>
        <v>0</v>
      </c>
      <c r="C59" s="361">
        <f t="shared" si="2"/>
        <v>1</v>
      </c>
      <c r="D59" s="369">
        <v>1944</v>
      </c>
      <c r="E59" s="370"/>
      <c r="F59" s="371"/>
      <c r="G59" s="371"/>
      <c r="H59" s="371"/>
      <c r="I59" s="371"/>
      <c r="J59" s="372"/>
      <c r="K59" s="122"/>
      <c r="L59" s="100"/>
      <c r="M59" s="101"/>
      <c r="N59" s="123"/>
      <c r="O59" s="123"/>
      <c r="P59" s="123"/>
      <c r="Q59" s="131"/>
      <c r="R59" s="132"/>
      <c r="S59" s="122"/>
      <c r="T59" s="100"/>
      <c r="Y59" s="320"/>
      <c r="Z59" s="141"/>
      <c r="AA59" s="141"/>
      <c r="AB59" s="141"/>
      <c r="AC59" s="141"/>
      <c r="AD59" s="141"/>
      <c r="AE59" s="302"/>
    </row>
    <row r="60" spans="1:31" ht="15.75" x14ac:dyDescent="0.25">
      <c r="A60" s="361">
        <f t="shared" si="0"/>
        <v>0</v>
      </c>
      <c r="B60" s="361">
        <f t="shared" si="1"/>
        <v>0</v>
      </c>
      <c r="C60" s="361">
        <f t="shared" si="2"/>
        <v>1</v>
      </c>
      <c r="D60" s="369">
        <v>1945</v>
      </c>
      <c r="E60" s="370"/>
      <c r="F60" s="371"/>
      <c r="G60" s="371"/>
      <c r="H60" s="371"/>
      <c r="I60" s="371"/>
      <c r="J60" s="372"/>
      <c r="K60" s="122"/>
      <c r="L60" s="100"/>
      <c r="M60" s="101"/>
      <c r="N60" s="123"/>
      <c r="O60" s="123"/>
      <c r="P60" s="123"/>
      <c r="Q60" s="131"/>
      <c r="R60" s="132"/>
      <c r="S60" s="122"/>
      <c r="T60" s="100"/>
      <c r="Y60" s="320"/>
      <c r="Z60" s="141"/>
      <c r="AA60" s="141"/>
      <c r="AB60" s="141"/>
      <c r="AC60" s="141"/>
      <c r="AD60" s="141"/>
      <c r="AE60" s="302"/>
    </row>
    <row r="61" spans="1:31" ht="15.75" x14ac:dyDescent="0.25">
      <c r="A61" s="361">
        <f t="shared" si="0"/>
        <v>0</v>
      </c>
      <c r="B61" s="361">
        <f t="shared" si="1"/>
        <v>1</v>
      </c>
      <c r="C61" s="361">
        <f t="shared" si="2"/>
        <v>1</v>
      </c>
      <c r="D61" s="369">
        <v>1946</v>
      </c>
      <c r="E61" s="101"/>
      <c r="F61" s="123"/>
      <c r="G61" s="313"/>
      <c r="H61" s="313"/>
      <c r="I61" s="135" t="s">
        <v>39</v>
      </c>
      <c r="J61" s="136" t="s">
        <v>46</v>
      </c>
      <c r="K61" s="122"/>
      <c r="L61" s="100"/>
      <c r="M61" s="101"/>
      <c r="N61" s="123"/>
      <c r="O61" s="123"/>
      <c r="P61" s="123"/>
      <c r="Q61" s="131"/>
      <c r="R61" s="132"/>
      <c r="S61" s="122"/>
      <c r="T61" s="100"/>
      <c r="Y61" s="320"/>
      <c r="Z61" s="141"/>
      <c r="AA61" s="141"/>
      <c r="AB61" s="141"/>
      <c r="AC61" s="141"/>
      <c r="AD61" s="141"/>
      <c r="AE61" s="302"/>
    </row>
    <row r="62" spans="1:31" ht="15.75" x14ac:dyDescent="0.25">
      <c r="A62" s="361">
        <f t="shared" si="0"/>
        <v>1</v>
      </c>
      <c r="B62" s="361">
        <f t="shared" si="1"/>
        <v>2</v>
      </c>
      <c r="C62" s="361">
        <f t="shared" si="2"/>
        <v>2</v>
      </c>
      <c r="D62" s="369">
        <v>1947</v>
      </c>
      <c r="E62" s="118" t="s">
        <v>3</v>
      </c>
      <c r="F62" s="119" t="s">
        <v>43</v>
      </c>
      <c r="G62" s="315" t="s">
        <v>22</v>
      </c>
      <c r="H62" s="315" t="s">
        <v>58</v>
      </c>
      <c r="I62" s="135" t="s">
        <v>46</v>
      </c>
      <c r="J62" s="136" t="s">
        <v>4</v>
      </c>
      <c r="K62" s="122"/>
      <c r="L62" s="100"/>
      <c r="M62" s="101"/>
      <c r="N62" s="123"/>
      <c r="O62" s="123"/>
      <c r="P62" s="123"/>
      <c r="Q62" s="131"/>
      <c r="R62" s="132"/>
      <c r="S62" s="122"/>
      <c r="T62" s="100"/>
      <c r="Y62" s="164" t="str">
        <f t="shared" si="3"/>
        <v/>
      </c>
      <c r="Z62" s="141"/>
      <c r="AA62" s="141"/>
      <c r="AB62" s="141"/>
      <c r="AC62" s="141"/>
      <c r="AD62" s="141"/>
      <c r="AE62" s="302"/>
    </row>
    <row r="63" spans="1:31" ht="15.75" x14ac:dyDescent="0.25">
      <c r="A63" s="361">
        <f t="shared" si="0"/>
        <v>1</v>
      </c>
      <c r="B63" s="361">
        <f t="shared" si="1"/>
        <v>2</v>
      </c>
      <c r="C63" s="361">
        <f t="shared" si="2"/>
        <v>0</v>
      </c>
      <c r="D63" s="369">
        <v>1948</v>
      </c>
      <c r="E63" s="118" t="s">
        <v>9</v>
      </c>
      <c r="F63" s="119" t="s">
        <v>43</v>
      </c>
      <c r="G63" s="315" t="s">
        <v>4</v>
      </c>
      <c r="H63" s="315" t="s">
        <v>39</v>
      </c>
      <c r="I63" s="135" t="s">
        <v>43</v>
      </c>
      <c r="J63" s="136" t="s">
        <v>11</v>
      </c>
      <c r="K63" s="122"/>
      <c r="L63" s="100"/>
      <c r="M63" s="101"/>
      <c r="N63" s="123"/>
      <c r="O63" s="123"/>
      <c r="P63" s="123"/>
      <c r="Q63" s="131"/>
      <c r="R63" s="132"/>
      <c r="S63" s="122"/>
      <c r="T63" s="100"/>
      <c r="Y63" s="164" t="str">
        <f t="shared" si="3"/>
        <v/>
      </c>
      <c r="Z63" s="141"/>
      <c r="AA63" s="141"/>
      <c r="AB63" s="141"/>
      <c r="AC63" s="141"/>
      <c r="AD63" s="141"/>
      <c r="AE63" s="302"/>
    </row>
    <row r="64" spans="1:31" ht="15.75" x14ac:dyDescent="0.25">
      <c r="A64" s="361">
        <f t="shared" si="0"/>
        <v>1</v>
      </c>
      <c r="B64" s="361">
        <f t="shared" si="1"/>
        <v>2</v>
      </c>
      <c r="C64" s="361">
        <f t="shared" si="2"/>
        <v>1</v>
      </c>
      <c r="D64" s="369">
        <v>1949</v>
      </c>
      <c r="E64" s="118" t="s">
        <v>10</v>
      </c>
      <c r="F64" s="119" t="s">
        <v>43</v>
      </c>
      <c r="G64" s="315" t="s">
        <v>39</v>
      </c>
      <c r="H64" s="315" t="s">
        <v>44</v>
      </c>
      <c r="I64" s="135" t="s">
        <v>22</v>
      </c>
      <c r="J64" s="136" t="s">
        <v>41</v>
      </c>
      <c r="K64" s="122"/>
      <c r="L64" s="100"/>
      <c r="M64" s="101"/>
      <c r="N64" s="123"/>
      <c r="O64" s="123"/>
      <c r="P64" s="123"/>
      <c r="Q64" s="131"/>
      <c r="R64" s="132"/>
      <c r="S64" s="122"/>
      <c r="T64" s="100"/>
      <c r="Y64" s="164" t="str">
        <f t="shared" si="3"/>
        <v/>
      </c>
      <c r="Z64" s="141"/>
      <c r="AA64" s="141"/>
      <c r="AB64" s="141"/>
      <c r="AC64" s="141"/>
      <c r="AD64" s="141"/>
      <c r="AE64" s="302"/>
    </row>
    <row r="65" spans="1:31" ht="15.75" x14ac:dyDescent="0.25">
      <c r="A65" s="361">
        <f t="shared" si="0"/>
        <v>1</v>
      </c>
      <c r="B65" s="361">
        <f t="shared" si="1"/>
        <v>2</v>
      </c>
      <c r="C65" s="361">
        <f t="shared" si="2"/>
        <v>0</v>
      </c>
      <c r="D65" s="369">
        <v>1950</v>
      </c>
      <c r="E65" s="118" t="s">
        <v>10</v>
      </c>
      <c r="F65" s="119" t="s">
        <v>22</v>
      </c>
      <c r="G65" s="315" t="s">
        <v>2</v>
      </c>
      <c r="H65" s="315" t="s">
        <v>43</v>
      </c>
      <c r="I65" s="135" t="s">
        <v>9</v>
      </c>
      <c r="J65" s="136" t="s">
        <v>3</v>
      </c>
      <c r="K65" s="122"/>
      <c r="L65" s="100"/>
      <c r="M65" s="101"/>
      <c r="N65" s="123"/>
      <c r="O65" s="123"/>
      <c r="P65" s="123"/>
      <c r="Q65" s="131"/>
      <c r="R65" s="132"/>
      <c r="S65" s="122"/>
      <c r="T65" s="100"/>
      <c r="Y65" s="164" t="str">
        <f t="shared" si="3"/>
        <v/>
      </c>
      <c r="Z65" s="141"/>
      <c r="AA65" s="141"/>
      <c r="AB65" s="141"/>
      <c r="AC65" s="141"/>
      <c r="AD65" s="141"/>
      <c r="AE65" s="302"/>
    </row>
    <row r="66" spans="1:31" ht="15.75" x14ac:dyDescent="0.25">
      <c r="A66" s="361">
        <f t="shared" si="0"/>
        <v>1</v>
      </c>
      <c r="B66" s="361">
        <f t="shared" si="1"/>
        <v>2</v>
      </c>
      <c r="C66" s="361">
        <f t="shared" si="2"/>
        <v>1</v>
      </c>
      <c r="D66" s="369">
        <v>1951</v>
      </c>
      <c r="E66" s="118" t="s">
        <v>23</v>
      </c>
      <c r="F66" s="119" t="s">
        <v>43</v>
      </c>
      <c r="G66" s="315" t="s">
        <v>11</v>
      </c>
      <c r="H66" s="315" t="s">
        <v>44</v>
      </c>
      <c r="I66" s="135" t="s">
        <v>44</v>
      </c>
      <c r="J66" s="136" t="s">
        <v>11</v>
      </c>
      <c r="K66" s="122"/>
      <c r="L66" s="100"/>
      <c r="M66" s="101"/>
      <c r="N66" s="123"/>
      <c r="O66" s="123"/>
      <c r="P66" s="123"/>
      <c r="Q66" s="131"/>
      <c r="R66" s="132"/>
      <c r="S66" s="122"/>
      <c r="T66" s="100"/>
      <c r="Y66" s="164" t="str">
        <f t="shared" si="3"/>
        <v/>
      </c>
      <c r="Z66" s="141"/>
      <c r="AA66" s="141"/>
      <c r="AB66" s="141"/>
      <c r="AC66" s="141"/>
      <c r="AD66" s="141"/>
      <c r="AE66" s="302"/>
    </row>
    <row r="67" spans="1:31" ht="15.75" x14ac:dyDescent="0.25">
      <c r="A67" s="361">
        <f t="shared" si="0"/>
        <v>1</v>
      </c>
      <c r="B67" s="361">
        <f t="shared" si="1"/>
        <v>2</v>
      </c>
      <c r="C67" s="361">
        <f t="shared" si="2"/>
        <v>2</v>
      </c>
      <c r="D67" s="369">
        <v>1952</v>
      </c>
      <c r="E67" s="118" t="s">
        <v>43</v>
      </c>
      <c r="F67" s="119" t="s">
        <v>23</v>
      </c>
      <c r="G67" s="315" t="s">
        <v>9</v>
      </c>
      <c r="H67" s="315" t="s">
        <v>10</v>
      </c>
      <c r="I67" s="135" t="s">
        <v>44</v>
      </c>
      <c r="J67" s="136" t="s">
        <v>9</v>
      </c>
      <c r="K67" s="122"/>
      <c r="L67" s="100"/>
      <c r="M67" s="101"/>
      <c r="N67" s="123"/>
      <c r="O67" s="123"/>
      <c r="P67" s="123"/>
      <c r="Q67" s="131"/>
      <c r="R67" s="132"/>
      <c r="S67" s="122"/>
      <c r="T67" s="100"/>
      <c r="Y67" s="164" t="str">
        <f t="shared" si="3"/>
        <v/>
      </c>
      <c r="Z67" s="141"/>
      <c r="AA67" s="141"/>
      <c r="AB67" s="141"/>
      <c r="AC67" s="141"/>
      <c r="AD67" s="141"/>
      <c r="AE67" s="302"/>
    </row>
    <row r="68" spans="1:31" ht="15.75" x14ac:dyDescent="0.25">
      <c r="A68" s="361">
        <f t="shared" si="0"/>
        <v>1</v>
      </c>
      <c r="B68" s="361">
        <f t="shared" si="1"/>
        <v>2</v>
      </c>
      <c r="C68" s="361">
        <f t="shared" si="2"/>
        <v>0</v>
      </c>
      <c r="D68" s="369">
        <v>1953</v>
      </c>
      <c r="E68" s="118" t="s">
        <v>9</v>
      </c>
      <c r="F68" s="119" t="s">
        <v>18</v>
      </c>
      <c r="G68" s="315" t="s">
        <v>22</v>
      </c>
      <c r="H68" s="315" t="s">
        <v>21</v>
      </c>
      <c r="I68" s="135" t="s">
        <v>11</v>
      </c>
      <c r="J68" s="136" t="s">
        <v>34</v>
      </c>
      <c r="K68" s="122"/>
      <c r="L68" s="100"/>
      <c r="M68" s="101"/>
      <c r="N68" s="123"/>
      <c r="O68" s="123"/>
      <c r="P68" s="123"/>
      <c r="Q68" s="131"/>
      <c r="R68" s="132"/>
      <c r="S68" s="122"/>
      <c r="T68" s="100"/>
      <c r="Y68" s="164" t="str">
        <f t="shared" si="3"/>
        <v/>
      </c>
      <c r="Z68" s="141"/>
      <c r="AA68" s="141"/>
      <c r="AB68" s="141"/>
      <c r="AC68" s="141"/>
      <c r="AD68" s="141"/>
      <c r="AE68" s="302"/>
    </row>
    <row r="69" spans="1:31" ht="15.75" customHeight="1" x14ac:dyDescent="0.25">
      <c r="A69" s="361">
        <f t="shared" ref="A69:A132" si="4">IF(F69="",0,1)</f>
        <v>1</v>
      </c>
      <c r="B69" s="361">
        <f t="shared" ref="B69:B132" si="5">(E69&lt;&gt;"")*1+(I69&lt;&gt;"")*1+(K69&lt;&gt;"")*1+(M69&lt;&gt;"")*1+(Q69&lt;&gt;"")*1+(S69&lt;&gt;"")*1</f>
        <v>2</v>
      </c>
      <c r="C69" s="361">
        <f t="shared" ref="C69:C132" si="6">IF(OR(E69=$D$1,I69=$D$1,K69=$D$1,M69=$D$1,Q69=$D$1,S69=$D$1),0,IF(ROW()=4,0,C68)+A69)</f>
        <v>1</v>
      </c>
      <c r="D69" s="369">
        <v>1954</v>
      </c>
      <c r="E69" s="118" t="s">
        <v>22</v>
      </c>
      <c r="F69" s="119" t="s">
        <v>21</v>
      </c>
      <c r="G69" s="315" t="s">
        <v>35</v>
      </c>
      <c r="H69" s="315" t="s">
        <v>43</v>
      </c>
      <c r="I69" s="135" t="s">
        <v>21</v>
      </c>
      <c r="J69" s="136" t="s">
        <v>18</v>
      </c>
      <c r="K69" s="122"/>
      <c r="L69" s="100"/>
      <c r="M69" s="375"/>
      <c r="N69" s="376"/>
      <c r="O69" s="376"/>
      <c r="P69" s="378" t="s">
        <v>533</v>
      </c>
      <c r="Q69" s="131"/>
      <c r="R69" s="132"/>
      <c r="S69" s="122"/>
      <c r="T69" s="100"/>
      <c r="Y69" s="164" t="str">
        <f t="shared" ref="Y69:Y70" si="7">IF(E69=I69,E69,"")</f>
        <v/>
      </c>
      <c r="Z69" s="141"/>
      <c r="AA69" s="141"/>
      <c r="AB69" s="141"/>
      <c r="AC69" s="141"/>
      <c r="AD69" s="141"/>
      <c r="AE69" s="302"/>
    </row>
    <row r="70" spans="1:31" ht="15.75" x14ac:dyDescent="0.25">
      <c r="A70" s="361">
        <f t="shared" si="4"/>
        <v>1</v>
      </c>
      <c r="B70" s="361">
        <f t="shared" si="5"/>
        <v>2</v>
      </c>
      <c r="C70" s="361">
        <f t="shared" si="6"/>
        <v>2</v>
      </c>
      <c r="D70" s="369">
        <v>1955</v>
      </c>
      <c r="E70" s="118" t="s">
        <v>8</v>
      </c>
      <c r="F70" s="119" t="s">
        <v>22</v>
      </c>
      <c r="G70" s="315" t="s">
        <v>10</v>
      </c>
      <c r="H70" s="315" t="s">
        <v>2</v>
      </c>
      <c r="I70" s="135" t="s">
        <v>44</v>
      </c>
      <c r="J70" s="136" t="s">
        <v>42</v>
      </c>
      <c r="K70" s="122"/>
      <c r="L70" s="100"/>
      <c r="M70" s="375"/>
      <c r="N70" s="376"/>
      <c r="O70" s="376"/>
      <c r="P70" s="377"/>
      <c r="Q70" s="131"/>
      <c r="R70" s="132"/>
      <c r="S70" s="122"/>
      <c r="T70" s="100"/>
      <c r="Y70" s="164" t="str">
        <f t="shared" si="7"/>
        <v/>
      </c>
      <c r="Z70" s="141"/>
      <c r="AA70" s="141"/>
      <c r="AB70" s="141"/>
      <c r="AC70" s="141"/>
      <c r="AD70" s="141"/>
      <c r="AE70" s="302"/>
    </row>
    <row r="71" spans="1:31" ht="15.75" customHeight="1" x14ac:dyDescent="0.25">
      <c r="A71" s="361">
        <f t="shared" si="4"/>
        <v>1</v>
      </c>
      <c r="B71" s="361">
        <f t="shared" ca="1" si="5"/>
        <v>2</v>
      </c>
      <c r="C71" s="361">
        <f t="shared" ca="1" si="6"/>
        <v>3</v>
      </c>
      <c r="D71" s="369">
        <v>1956</v>
      </c>
      <c r="E71" s="118" t="s">
        <v>43</v>
      </c>
      <c r="F71" s="119" t="s">
        <v>11</v>
      </c>
      <c r="G71" s="315" t="s">
        <v>22</v>
      </c>
      <c r="H71" s="315" t="s">
        <v>42</v>
      </c>
      <c r="I71" s="135" t="s">
        <v>42</v>
      </c>
      <c r="J71" s="136" t="s">
        <v>28</v>
      </c>
      <c r="K71" s="122"/>
      <c r="L71" s="100"/>
      <c r="M71" s="127" t="str">
        <f ca="1">IF(OFFSET(CL!$B$1,$U71,0)="England",OFFSET(CL!$B$1,$U71,1),"")</f>
        <v/>
      </c>
      <c r="N71" s="7" t="str">
        <f ca="1">IF(OFFSET(CL!$F$1,$U71,0)="England",OFFSET(CL!$F$1,$U71,-1),"")</f>
        <v/>
      </c>
      <c r="O71" s="318" t="str">
        <f ca="1">IF(OFFSET(CL!$I$1,$U71,0)="England",OFFSET(CL!$I$1,$U71,1),"")</f>
        <v/>
      </c>
      <c r="P71" s="318" t="str">
        <f ca="1">IF(OFFSET(CL!$L$1,$U71,0)="England",OFFSET(CL!$L$1,$U71,-1),"")</f>
        <v/>
      </c>
      <c r="Q71" s="380"/>
      <c r="R71" s="382"/>
      <c r="S71" s="382"/>
      <c r="T71" s="383" t="s">
        <v>587</v>
      </c>
      <c r="U71" s="8">
        <f>MATCH(D71,CL!G:G,0)-1</f>
        <v>1</v>
      </c>
      <c r="V71" s="8" t="e">
        <f>MATCH(D71,EL!G:G,0)-1</f>
        <v>#N/A</v>
      </c>
      <c r="W71" s="8" t="e">
        <f>MATCH(D71,Conf!G:G,0)-1</f>
        <v>#N/A</v>
      </c>
      <c r="Y71" s="164" t="str">
        <f t="shared" ref="Y71:Y102" si="8">IF(E71=I71,E71,"")</f>
        <v/>
      </c>
      <c r="Z71" s="141"/>
      <c r="AA71" s="141"/>
      <c r="AB71" s="171" t="str">
        <f t="shared" ref="AB71:AB102" ca="1" si="9">IF(E71=M71,E71,"")</f>
        <v/>
      </c>
      <c r="AC71" s="171" t="str">
        <f t="shared" ref="AC71:AC102" si="10">IF(OR(E71=Q71,E71=S71),E71,"")</f>
        <v/>
      </c>
      <c r="AD71" s="171" t="str">
        <f t="shared" ref="AD71:AD102" ca="1" si="11">IF(OR(I71=M71,I71=Q71,I71=S71),I71,"")</f>
        <v/>
      </c>
      <c r="AE71" s="356"/>
    </row>
    <row r="72" spans="1:31" ht="15.75" x14ac:dyDescent="0.25">
      <c r="A72" s="361">
        <f t="shared" si="4"/>
        <v>1</v>
      </c>
      <c r="B72" s="361">
        <f t="shared" ca="1" si="5"/>
        <v>2</v>
      </c>
      <c r="C72" s="361">
        <f t="shared" ca="1" si="6"/>
        <v>4</v>
      </c>
      <c r="D72" s="369">
        <v>1957</v>
      </c>
      <c r="E72" s="118" t="s">
        <v>43</v>
      </c>
      <c r="F72" s="119" t="s">
        <v>23</v>
      </c>
      <c r="G72" s="315" t="s">
        <v>18</v>
      </c>
      <c r="H72" s="315" t="s">
        <v>11</v>
      </c>
      <c r="I72" s="135" t="s">
        <v>1</v>
      </c>
      <c r="J72" s="136" t="s">
        <v>43</v>
      </c>
      <c r="K72" s="122"/>
      <c r="L72" s="100"/>
      <c r="M72" s="127" t="str">
        <f ca="1">IF(OFFSET(CL!$B$1,$U72,0)="England",OFFSET(CL!$B$1,$U72,1),"")</f>
        <v/>
      </c>
      <c r="N72" s="7" t="str">
        <f ca="1">IF(OFFSET(CL!$F$1,$U72,0)="England",OFFSET(CL!$F$1,$U72,-1),"")</f>
        <v/>
      </c>
      <c r="O72" s="318" t="str">
        <f ca="1">IF(OFFSET(CL!$I$1,$U72,0)="England",OFFSET(CL!$I$1,$U72,1),"")</f>
        <v>Man Utd</v>
      </c>
      <c r="P72" s="318" t="str">
        <f ca="1">IF(OFFSET(CL!$L$1,$U72,0)="England",OFFSET(CL!$L$1,$U72,-1),"")</f>
        <v/>
      </c>
      <c r="Q72" s="380"/>
      <c r="R72" s="381"/>
      <c r="S72" s="122"/>
      <c r="T72" s="100"/>
      <c r="U72" s="8">
        <f>MATCH(D72,CL!G:G,0)-1</f>
        <v>2</v>
      </c>
      <c r="V72" s="8" t="e">
        <f>MATCH(D72,EL!G:G,0)-1</f>
        <v>#N/A</v>
      </c>
      <c r="W72" s="8" t="e">
        <f>MATCH(D72,Conf!G:G,0)-1</f>
        <v>#N/A</v>
      </c>
      <c r="Y72" s="164" t="str">
        <f t="shared" si="8"/>
        <v/>
      </c>
      <c r="Z72" s="141"/>
      <c r="AA72" s="141"/>
      <c r="AB72" s="171" t="str">
        <f t="shared" ca="1" si="9"/>
        <v/>
      </c>
      <c r="AC72" s="171" t="str">
        <f t="shared" si="10"/>
        <v/>
      </c>
      <c r="AD72" s="171" t="str">
        <f t="shared" ca="1" si="11"/>
        <v/>
      </c>
      <c r="AE72" s="356"/>
    </row>
    <row r="73" spans="1:31" ht="15.75" x14ac:dyDescent="0.25">
      <c r="A73" s="361">
        <f t="shared" si="4"/>
        <v>1</v>
      </c>
      <c r="B73" s="361">
        <f t="shared" ca="1" si="5"/>
        <v>2</v>
      </c>
      <c r="C73" s="361">
        <f t="shared" ca="1" si="6"/>
        <v>5</v>
      </c>
      <c r="D73" s="369">
        <v>1958</v>
      </c>
      <c r="E73" s="118" t="s">
        <v>22</v>
      </c>
      <c r="F73" s="119" t="s">
        <v>18</v>
      </c>
      <c r="G73" s="315" t="s">
        <v>23</v>
      </c>
      <c r="H73" s="315" t="s">
        <v>21</v>
      </c>
      <c r="I73" s="135" t="s">
        <v>34</v>
      </c>
      <c r="J73" s="136" t="s">
        <v>43</v>
      </c>
      <c r="K73" s="122"/>
      <c r="L73" s="100"/>
      <c r="M73" s="127" t="str">
        <f ca="1">IF(OFFSET(CL!$B$1,$U73,0)="England",OFFSET(CL!$B$1,$U73,1),"")</f>
        <v/>
      </c>
      <c r="N73" s="7" t="str">
        <f ca="1">IF(OFFSET(CL!$F$1,$U73,0)="England",OFFSET(CL!$F$1,$U73,-1),"")</f>
        <v/>
      </c>
      <c r="O73" s="318" t="str">
        <f ca="1">IF(OFFSET(CL!$I$1,$U73,0)="England",OFFSET(CL!$I$1,$U73,1),"")</f>
        <v>Man Utd</v>
      </c>
      <c r="P73" s="318" t="str">
        <f ca="1">IF(OFFSET(CL!$L$1,$U73,0)="England",OFFSET(CL!$L$1,$U73,-1),"")</f>
        <v/>
      </c>
      <c r="Q73" s="129" t="str">
        <f ca="1">IFERROR(IF(OFFSET(EL!$B$1,$V73,0)="England",OFFSET(EL!$B$1,$V73,1),""),"")</f>
        <v/>
      </c>
      <c r="R73" s="130" t="str">
        <f ca="1">IFERROR(IF(OFFSET(EL!$F$1,$V73,0)="England",OFFSET(EL!$F$1,$V73,-1),""),"")</f>
        <v>London</v>
      </c>
      <c r="S73" s="122"/>
      <c r="T73" s="100"/>
      <c r="U73" s="8">
        <f>MATCH(D73,CL!G:G,0)-1</f>
        <v>3</v>
      </c>
      <c r="V73" s="8">
        <f>MATCH(D73,EL!G:G,0)-1</f>
        <v>1</v>
      </c>
      <c r="W73" s="8" t="e">
        <f>MATCH(D73,Conf!G:G,0)-1</f>
        <v>#N/A</v>
      </c>
      <c r="Y73" s="164" t="str">
        <f t="shared" si="8"/>
        <v/>
      </c>
      <c r="Z73" s="141"/>
      <c r="AA73" s="141"/>
      <c r="AB73" s="171" t="str">
        <f t="shared" ca="1" si="9"/>
        <v/>
      </c>
      <c r="AC73" s="171" t="str">
        <f t="shared" ca="1" si="10"/>
        <v/>
      </c>
      <c r="AD73" s="171" t="str">
        <f t="shared" ca="1" si="11"/>
        <v/>
      </c>
      <c r="AE73" s="356"/>
    </row>
    <row r="74" spans="1:31" ht="15.75" customHeight="1" x14ac:dyDescent="0.25">
      <c r="A74" s="361">
        <f t="shared" si="4"/>
        <v>1</v>
      </c>
      <c r="B74" s="361">
        <f t="shared" ca="1" si="5"/>
        <v>2</v>
      </c>
      <c r="C74" s="361">
        <f t="shared" ca="1" si="6"/>
        <v>6</v>
      </c>
      <c r="D74" s="369">
        <v>1959</v>
      </c>
      <c r="E74" s="118" t="s">
        <v>22</v>
      </c>
      <c r="F74" s="119" t="s">
        <v>43</v>
      </c>
      <c r="G74" s="315" t="s">
        <v>9</v>
      </c>
      <c r="H74" s="315" t="s">
        <v>34</v>
      </c>
      <c r="I74" s="135" t="s">
        <v>24</v>
      </c>
      <c r="J74" s="136" t="s">
        <v>52</v>
      </c>
      <c r="K74" s="122"/>
      <c r="L74" s="100"/>
      <c r="M74" s="127" t="str">
        <f ca="1">IF(OFFSET(CL!$B$1,$U74,0)="England",OFFSET(CL!$B$1,$U74,1),"")</f>
        <v/>
      </c>
      <c r="N74" s="7" t="str">
        <f ca="1">IF(OFFSET(CL!$F$1,$U74,0)="England",OFFSET(CL!$F$1,$U74,-1),"")</f>
        <v/>
      </c>
      <c r="O74" s="318" t="str">
        <f ca="1">IF(OFFSET(CL!$I$1,$U74,0)="England",OFFSET(CL!$I$1,$U74,1),"")</f>
        <v/>
      </c>
      <c r="P74" s="318" t="str">
        <f ca="1">IF(OFFSET(CL!$L$1,$U74,0)="England",OFFSET(CL!$L$1,$U74,-1),"")</f>
        <v/>
      </c>
      <c r="Q74" s="131"/>
      <c r="R74" s="132"/>
      <c r="S74" s="380"/>
      <c r="T74" s="383" t="s">
        <v>588</v>
      </c>
      <c r="U74" s="8">
        <f>MATCH(D74,CL!G:G,0)-1</f>
        <v>4</v>
      </c>
      <c r="V74" s="8" t="e">
        <f>MATCH(D74,EL!G:G,0)-1</f>
        <v>#N/A</v>
      </c>
      <c r="W74" s="8" t="e">
        <f>MATCH(D74,Conf!G:G,0)-1</f>
        <v>#N/A</v>
      </c>
      <c r="Y74" s="164" t="str">
        <f t="shared" si="8"/>
        <v/>
      </c>
      <c r="Z74" s="141"/>
      <c r="AA74" s="141"/>
      <c r="AB74" s="171" t="str">
        <f t="shared" ca="1" si="9"/>
        <v/>
      </c>
      <c r="AC74" s="171" t="str">
        <f t="shared" si="10"/>
        <v/>
      </c>
      <c r="AD74" s="171" t="str">
        <f t="shared" ca="1" si="11"/>
        <v/>
      </c>
      <c r="AE74" s="356"/>
    </row>
    <row r="75" spans="1:31" ht="15.75" x14ac:dyDescent="0.25">
      <c r="A75" s="361">
        <f t="shared" si="4"/>
        <v>1</v>
      </c>
      <c r="B75" s="361">
        <f t="shared" ca="1" si="5"/>
        <v>2</v>
      </c>
      <c r="C75" s="361">
        <f t="shared" ca="1" si="6"/>
        <v>7</v>
      </c>
      <c r="D75" s="369">
        <v>1960</v>
      </c>
      <c r="E75" s="118" t="s">
        <v>4</v>
      </c>
      <c r="F75" s="119" t="s">
        <v>22</v>
      </c>
      <c r="G75" s="315" t="s">
        <v>23</v>
      </c>
      <c r="H75" s="315" t="s">
        <v>21</v>
      </c>
      <c r="I75" s="135" t="s">
        <v>22</v>
      </c>
      <c r="J75" s="136" t="s">
        <v>38</v>
      </c>
      <c r="K75" s="122"/>
      <c r="L75" s="100"/>
      <c r="M75" s="127" t="str">
        <f ca="1">IF(OFFSET(CL!$B$1,$U75,0)="England",OFFSET(CL!$B$1,$U75,1),"")</f>
        <v/>
      </c>
      <c r="N75" s="7" t="str">
        <f ca="1">IF(OFFSET(CL!$F$1,$U75,0)="England",OFFSET(CL!$F$1,$U75,-1),"")</f>
        <v/>
      </c>
      <c r="O75" s="318" t="str">
        <f ca="1">IF(OFFSET(CL!$I$1,$U75,0)="England",OFFSET(CL!$I$1,$U75,1),"")</f>
        <v/>
      </c>
      <c r="P75" s="318" t="str">
        <f ca="1">IF(OFFSET(CL!$L$1,$U75,0)="England",OFFSET(CL!$L$1,$U75,-1),"")</f>
        <v/>
      </c>
      <c r="Q75" s="129" t="str">
        <f ca="1">IFERROR(IF(OFFSET(EL!$B$1,$V75,0)="England",OFFSET(EL!$B$1,$V75,1),""),"")</f>
        <v/>
      </c>
      <c r="R75" s="130" t="str">
        <f ca="1">IFERROR(IF(OFFSET(EL!$F$1,$V75,0)="England",OFFSET(EL!$F$1,$V75,-1),""),"")</f>
        <v>Birmingham</v>
      </c>
      <c r="S75" s="379"/>
      <c r="T75" s="384"/>
      <c r="U75" s="8">
        <f>MATCH(D75,CL!G:G,0)-1</f>
        <v>5</v>
      </c>
      <c r="V75" s="8">
        <f>MATCH(D75,EL!G:G,0)-1</f>
        <v>2</v>
      </c>
      <c r="W75" s="8" t="e">
        <f>MATCH(D75,Conf!G:G,0)-1</f>
        <v>#N/A</v>
      </c>
      <c r="Y75" s="164" t="str">
        <f t="shared" si="8"/>
        <v/>
      </c>
      <c r="Z75" s="141"/>
      <c r="AA75" s="141"/>
      <c r="AB75" s="171" t="str">
        <f t="shared" ca="1" si="9"/>
        <v/>
      </c>
      <c r="AC75" s="171" t="str">
        <f t="shared" ca="1" si="10"/>
        <v/>
      </c>
      <c r="AD75" s="171" t="str">
        <f t="shared" ca="1" si="11"/>
        <v/>
      </c>
      <c r="AE75" s="356"/>
    </row>
    <row r="76" spans="1:31" ht="15.75" x14ac:dyDescent="0.25">
      <c r="A76" s="361">
        <f t="shared" si="4"/>
        <v>1</v>
      </c>
      <c r="B76" s="361">
        <f t="shared" ca="1" si="5"/>
        <v>3</v>
      </c>
      <c r="C76" s="361">
        <f t="shared" ca="1" si="6"/>
        <v>8</v>
      </c>
      <c r="D76" s="369">
        <v>1961</v>
      </c>
      <c r="E76" s="118" t="s">
        <v>23</v>
      </c>
      <c r="F76" s="119" t="s">
        <v>20</v>
      </c>
      <c r="G76" s="315" t="s">
        <v>22</v>
      </c>
      <c r="H76" s="315" t="s">
        <v>4</v>
      </c>
      <c r="I76" s="135" t="s">
        <v>23</v>
      </c>
      <c r="J76" s="136" t="s">
        <v>41</v>
      </c>
      <c r="K76" s="120" t="s">
        <v>1</v>
      </c>
      <c r="L76" s="121" t="s">
        <v>55</v>
      </c>
      <c r="M76" s="127" t="str">
        <f ca="1">IF(OFFSET(CL!$B$1,$U76,0)="England",OFFSET(CL!$B$1,$U76,1),"")</f>
        <v/>
      </c>
      <c r="N76" s="7" t="str">
        <f ca="1">IF(OFFSET(CL!$F$1,$U76,0)="England",OFFSET(CL!$F$1,$U76,-1),"")</f>
        <v/>
      </c>
      <c r="O76" s="318" t="str">
        <f ca="1">IF(OFFSET(CL!$I$1,$U76,0)="England",OFFSET(CL!$I$1,$U76,1),"")</f>
        <v/>
      </c>
      <c r="P76" s="318" t="str">
        <f ca="1">IF(OFFSET(CL!$L$1,$U76,0)="England",OFFSET(CL!$L$1,$U76,-1),"")</f>
        <v/>
      </c>
      <c r="Q76" s="129" t="str">
        <f ca="1">IFERROR(IF(OFFSET(EL!$B$1,$V76,0)="England",OFFSET(EL!$B$1,$V76,1),""),"")</f>
        <v/>
      </c>
      <c r="R76" s="130" t="str">
        <f ca="1">IFERROR(IF(OFFSET(EL!$F$1,$V76,0)="England",OFFSET(EL!$F$1,$V76,-1),""),"")</f>
        <v>Birmingham</v>
      </c>
      <c r="S76" s="129" t="str">
        <f ca="1">IFERROR(IF(OFFSET(Conf!$B$1,$W76,0)="England",OFFSET(Conf!$B$1,$W76,1),""),"")</f>
        <v/>
      </c>
      <c r="T76" s="130" t="str">
        <f ca="1">IFERROR(IF(OFFSET(Conf!$F$1,$W76,0)="England",OFFSET(Conf!$F$1,$W76,-1),""),"")</f>
        <v/>
      </c>
      <c r="U76" s="8">
        <f>MATCH(D76,CL!G:G,0)-1</f>
        <v>6</v>
      </c>
      <c r="V76" s="8">
        <f>MATCH(D76,EL!G:G,0)-1</f>
        <v>3</v>
      </c>
      <c r="W76" s="8">
        <f>MATCH(D76,Conf!G:G,0)-1</f>
        <v>1</v>
      </c>
      <c r="Y76" s="164" t="str">
        <f t="shared" si="8"/>
        <v>Spurs</v>
      </c>
      <c r="Z76" s="166" t="str">
        <f t="shared" ref="Z76:Z107" si="12">IF(E76=K76,E76,"")</f>
        <v/>
      </c>
      <c r="AA76" s="166" t="str">
        <f t="shared" ref="AA76:AA107" si="13">IF(I76=K76,I76,"")</f>
        <v/>
      </c>
      <c r="AB76" s="171" t="str">
        <f t="shared" ca="1" si="9"/>
        <v/>
      </c>
      <c r="AC76" s="171" t="str">
        <f t="shared" ca="1" si="10"/>
        <v/>
      </c>
      <c r="AD76" s="171" t="str">
        <f t="shared" ca="1" si="11"/>
        <v/>
      </c>
      <c r="AE76" s="321" t="str">
        <f t="shared" ref="AE76:AE107" ca="1" si="14">IF(OR(K76=M76,K76=Q76,K76=S76),K76,"")</f>
        <v/>
      </c>
    </row>
    <row r="77" spans="1:31" ht="15.75" x14ac:dyDescent="0.25">
      <c r="A77" s="361">
        <f t="shared" si="4"/>
        <v>1</v>
      </c>
      <c r="B77" s="361">
        <f t="shared" ca="1" si="5"/>
        <v>3</v>
      </c>
      <c r="C77" s="361">
        <f t="shared" ca="1" si="6"/>
        <v>9</v>
      </c>
      <c r="D77" s="369">
        <v>1962</v>
      </c>
      <c r="E77" s="118" t="s">
        <v>40</v>
      </c>
      <c r="F77" s="119" t="s">
        <v>4</v>
      </c>
      <c r="G77" s="315" t="s">
        <v>23</v>
      </c>
      <c r="H77" s="315" t="s">
        <v>0</v>
      </c>
      <c r="I77" s="135" t="s">
        <v>23</v>
      </c>
      <c r="J77" s="136" t="s">
        <v>4</v>
      </c>
      <c r="K77" s="120" t="s">
        <v>57</v>
      </c>
      <c r="L77" s="121" t="s">
        <v>56</v>
      </c>
      <c r="M77" s="127" t="str">
        <f ca="1">IF(OFFSET(CL!$B$1,$U77,0)="England",OFFSET(CL!$B$1,$U77,1),"")</f>
        <v/>
      </c>
      <c r="N77" s="7" t="str">
        <f ca="1">IF(OFFSET(CL!$F$1,$U77,0)="England",OFFSET(CL!$F$1,$U77,-1),"")</f>
        <v/>
      </c>
      <c r="O77" s="318" t="str">
        <f ca="1">IF(OFFSET(CL!$I$1,$U77,0)="England",OFFSET(CL!$I$1,$U77,1),"")</f>
        <v>Spurs</v>
      </c>
      <c r="P77" s="318" t="str">
        <f ca="1">IF(OFFSET(CL!$L$1,$U77,0)="England",OFFSET(CL!$L$1,$U77,-1),"")</f>
        <v/>
      </c>
      <c r="Q77" s="129" t="str">
        <f ca="1">IFERROR(IF(OFFSET(EL!$B$1,$V77,0)="England",OFFSET(EL!$B$1,$V77,1),""),"")</f>
        <v/>
      </c>
      <c r="R77" s="130" t="str">
        <f ca="1">IFERROR(IF(OFFSET(EL!$F$1,$V77,0)="England",OFFSET(EL!$F$1,$V77,-1),""),"")</f>
        <v/>
      </c>
      <c r="S77" s="129" t="str">
        <f ca="1">IFERROR(IF(OFFSET(Conf!$B$1,$W77,0)="England",OFFSET(Conf!$B$1,$W77,1),""),"")</f>
        <v/>
      </c>
      <c r="T77" s="130" t="str">
        <f ca="1">IFERROR(IF(OFFSET(Conf!$F$1,$W77,0)="England",OFFSET(Conf!$F$1,$W77,-1),""),"")</f>
        <v/>
      </c>
      <c r="U77" s="8">
        <f>MATCH(D77,CL!G:G,0)-1</f>
        <v>7</v>
      </c>
      <c r="V77" s="8">
        <f>MATCH(D77,EL!G:G,0)-1</f>
        <v>4</v>
      </c>
      <c r="W77" s="8">
        <f>MATCH(D77,Conf!G:G,0)-1</f>
        <v>2</v>
      </c>
      <c r="Y77" s="164" t="str">
        <f t="shared" si="8"/>
        <v/>
      </c>
      <c r="Z77" s="166" t="str">
        <f t="shared" si="12"/>
        <v/>
      </c>
      <c r="AA77" s="166" t="str">
        <f t="shared" si="13"/>
        <v/>
      </c>
      <c r="AB77" s="171" t="str">
        <f t="shared" ca="1" si="9"/>
        <v/>
      </c>
      <c r="AC77" s="171" t="str">
        <f t="shared" ca="1" si="10"/>
        <v/>
      </c>
      <c r="AD77" s="171" t="str">
        <f t="shared" ca="1" si="11"/>
        <v/>
      </c>
      <c r="AE77" s="321" t="str">
        <f t="shared" ca="1" si="14"/>
        <v/>
      </c>
    </row>
    <row r="78" spans="1:31" ht="15.75" x14ac:dyDescent="0.25">
      <c r="A78" s="361">
        <f t="shared" si="4"/>
        <v>1</v>
      </c>
      <c r="B78" s="361">
        <f t="shared" ca="1" si="5"/>
        <v>4</v>
      </c>
      <c r="C78" s="361">
        <f t="shared" ca="1" si="6"/>
        <v>10</v>
      </c>
      <c r="D78" s="369">
        <v>1963</v>
      </c>
      <c r="E78" s="118" t="s">
        <v>0</v>
      </c>
      <c r="F78" s="119" t="s">
        <v>23</v>
      </c>
      <c r="G78" s="315" t="s">
        <v>4</v>
      </c>
      <c r="H78" s="315" t="s">
        <v>41</v>
      </c>
      <c r="I78" s="135" t="s">
        <v>43</v>
      </c>
      <c r="J78" s="136" t="s">
        <v>41</v>
      </c>
      <c r="K78" s="120" t="s">
        <v>28</v>
      </c>
      <c r="L78" s="121" t="s">
        <v>1</v>
      </c>
      <c r="M78" s="127" t="str">
        <f ca="1">IF(OFFSET(CL!$B$1,$U78,0)="England",OFFSET(CL!$B$1,$U78,1),"")</f>
        <v/>
      </c>
      <c r="N78" s="7" t="str">
        <f ca="1">IF(OFFSET(CL!$F$1,$U78,0)="England",OFFSET(CL!$F$1,$U78,-1),"")</f>
        <v/>
      </c>
      <c r="O78" s="318" t="str">
        <f ca="1">IF(OFFSET(CL!$I$1,$U78,0)="England",OFFSET(CL!$I$1,$U78,1),"")</f>
        <v/>
      </c>
      <c r="P78" s="318" t="str">
        <f ca="1">IF(OFFSET(CL!$L$1,$U78,0)="England",OFFSET(CL!$L$1,$U78,-1),"")</f>
        <v/>
      </c>
      <c r="Q78" s="129" t="str">
        <f ca="1">IFERROR(IF(OFFSET(EL!$B$1,$V78,0)="England",OFFSET(EL!$B$1,$V78,1),""),"")</f>
        <v/>
      </c>
      <c r="R78" s="130" t="str">
        <f ca="1">IFERROR(IF(OFFSET(EL!$F$1,$V78,0)="England",OFFSET(EL!$F$1,$V78,-1),""),"")</f>
        <v/>
      </c>
      <c r="S78" s="129" t="str">
        <f ca="1">IFERROR(IF(OFFSET(Conf!$B$1,$W78,0)="England",OFFSET(Conf!$B$1,$W78,1),""),"")</f>
        <v>Spurs</v>
      </c>
      <c r="T78" s="130" t="str">
        <f ca="1">IFERROR(IF(OFFSET(Conf!$F$1,$W78,0)="England",OFFSET(Conf!$F$1,$W78,-1),""),"")</f>
        <v/>
      </c>
      <c r="U78" s="8">
        <f>MATCH(D78,CL!G:G,0)-1</f>
        <v>8</v>
      </c>
      <c r="V78" s="8">
        <f>MATCH(D78,EL!G:G,0)-1</f>
        <v>5</v>
      </c>
      <c r="W78" s="8">
        <f>MATCH(D78,Conf!G:G,0)-1</f>
        <v>3</v>
      </c>
      <c r="Y78" s="164" t="str">
        <f t="shared" si="8"/>
        <v/>
      </c>
      <c r="Z78" s="166" t="str">
        <f t="shared" si="12"/>
        <v/>
      </c>
      <c r="AA78" s="166" t="str">
        <f t="shared" si="13"/>
        <v/>
      </c>
      <c r="AB78" s="171" t="str">
        <f t="shared" ca="1" si="9"/>
        <v/>
      </c>
      <c r="AC78" s="171" t="str">
        <f t="shared" ca="1" si="10"/>
        <v/>
      </c>
      <c r="AD78" s="171" t="str">
        <f t="shared" ca="1" si="11"/>
        <v/>
      </c>
      <c r="AE78" s="321" t="str">
        <f t="shared" ca="1" si="14"/>
        <v/>
      </c>
    </row>
    <row r="79" spans="1:31" ht="15.75" x14ac:dyDescent="0.25">
      <c r="A79" s="361">
        <f t="shared" si="4"/>
        <v>1</v>
      </c>
      <c r="B79" s="361">
        <f t="shared" ca="1" si="5"/>
        <v>3</v>
      </c>
      <c r="C79" s="361">
        <f t="shared" ca="1" si="6"/>
        <v>11</v>
      </c>
      <c r="D79" s="369">
        <v>1964</v>
      </c>
      <c r="E79" s="118" t="s">
        <v>3</v>
      </c>
      <c r="F79" s="119" t="s">
        <v>43</v>
      </c>
      <c r="G79" s="315" t="s">
        <v>0</v>
      </c>
      <c r="H79" s="315" t="s">
        <v>23</v>
      </c>
      <c r="I79" s="135" t="s">
        <v>50</v>
      </c>
      <c r="J79" s="136" t="s">
        <v>18</v>
      </c>
      <c r="K79" s="120" t="s">
        <v>41</v>
      </c>
      <c r="L79" s="121" t="s">
        <v>58</v>
      </c>
      <c r="M79" s="127" t="str">
        <f ca="1">IF(OFFSET(CL!$B$1,$U79,0)="England",OFFSET(CL!$B$1,$U79,1),"")</f>
        <v/>
      </c>
      <c r="N79" s="7" t="str">
        <f ca="1">IF(OFFSET(CL!$F$1,$U79,0)="England",OFFSET(CL!$F$1,$U79,-1),"")</f>
        <v/>
      </c>
      <c r="O79" s="318" t="str">
        <f ca="1">IF(OFFSET(CL!$I$1,$U79,0)="England",OFFSET(CL!$I$1,$U79,1),"")</f>
        <v/>
      </c>
      <c r="P79" s="318" t="str">
        <f ca="1">IF(OFFSET(CL!$L$1,$U79,0)="England",OFFSET(CL!$L$1,$U79,-1),"")</f>
        <v/>
      </c>
      <c r="Q79" s="129" t="str">
        <f ca="1">IFERROR(IF(OFFSET(EL!$B$1,$V79,0)="England",OFFSET(EL!$B$1,$V79,1),""),"")</f>
        <v/>
      </c>
      <c r="R79" s="130" t="str">
        <f ca="1">IFERROR(IF(OFFSET(EL!$F$1,$V79,0)="England",OFFSET(EL!$F$1,$V79,-1),""),"")</f>
        <v/>
      </c>
      <c r="S79" s="129" t="str">
        <f ca="1">IFERROR(IF(OFFSET(Conf!$B$1,$W79,0)="England",OFFSET(Conf!$B$1,$W79,1),""),"")</f>
        <v/>
      </c>
      <c r="T79" s="130" t="str">
        <f ca="1">IFERROR(IF(OFFSET(Conf!$F$1,$W79,0)="England",OFFSET(Conf!$F$1,$W79,-1),""),"")</f>
        <v/>
      </c>
      <c r="U79" s="8">
        <f>MATCH(D79,CL!G:G,0)-1</f>
        <v>9</v>
      </c>
      <c r="V79" s="8">
        <f>MATCH(D79,EL!G:G,0)-1</f>
        <v>6</v>
      </c>
      <c r="W79" s="8">
        <f>MATCH(D79,Conf!G:G,0)-1</f>
        <v>4</v>
      </c>
      <c r="Y79" s="164" t="str">
        <f t="shared" si="8"/>
        <v/>
      </c>
      <c r="Z79" s="166" t="str">
        <f t="shared" si="12"/>
        <v/>
      </c>
      <c r="AA79" s="166" t="str">
        <f t="shared" si="13"/>
        <v/>
      </c>
      <c r="AB79" s="171" t="str">
        <f t="shared" ca="1" si="9"/>
        <v/>
      </c>
      <c r="AC79" s="171" t="str">
        <f t="shared" ca="1" si="10"/>
        <v/>
      </c>
      <c r="AD79" s="171" t="str">
        <f t="shared" ca="1" si="11"/>
        <v/>
      </c>
      <c r="AE79" s="321" t="str">
        <f t="shared" ca="1" si="14"/>
        <v/>
      </c>
    </row>
    <row r="80" spans="1:31" ht="15.75" x14ac:dyDescent="0.25">
      <c r="A80" s="361">
        <f t="shared" si="4"/>
        <v>1</v>
      </c>
      <c r="B80" s="361">
        <f t="shared" ca="1" si="5"/>
        <v>4</v>
      </c>
      <c r="C80" s="361">
        <f t="shared" ca="1" si="6"/>
        <v>12</v>
      </c>
      <c r="D80" s="369">
        <v>1965</v>
      </c>
      <c r="E80" s="118" t="s">
        <v>43</v>
      </c>
      <c r="F80" s="119" t="s">
        <v>51</v>
      </c>
      <c r="G80" s="315" t="s">
        <v>8</v>
      </c>
      <c r="H80" s="315" t="s">
        <v>0</v>
      </c>
      <c r="I80" s="135" t="s">
        <v>3</v>
      </c>
      <c r="J80" s="136" t="s">
        <v>51</v>
      </c>
      <c r="K80" s="120" t="s">
        <v>8</v>
      </c>
      <c r="L80" s="121" t="s">
        <v>41</v>
      </c>
      <c r="M80" s="127" t="str">
        <f ca="1">IF(OFFSET(CL!$B$1,$U80,0)="England",OFFSET(CL!$B$1,$U80,1),"")</f>
        <v/>
      </c>
      <c r="N80" s="7" t="str">
        <f ca="1">IF(OFFSET(CL!$F$1,$U80,0)="England",OFFSET(CL!$F$1,$U80,-1),"")</f>
        <v/>
      </c>
      <c r="O80" s="318" t="str">
        <f ca="1">IF(OFFSET(CL!$I$1,$U80,0)="England",OFFSET(CL!$I$1,$U80,1),"")</f>
        <v>Liverpool</v>
      </c>
      <c r="P80" s="318" t="str">
        <f ca="1">IF(OFFSET(CL!$L$1,$U80,0)="England",OFFSET(CL!$L$1,$U80,-1),"")</f>
        <v/>
      </c>
      <c r="Q80" s="129" t="str">
        <f ca="1">IFERROR(IF(OFFSET(EL!$B$1,$V80,0)="England",OFFSET(EL!$B$1,$V80,1),""),"")</f>
        <v/>
      </c>
      <c r="R80" s="130" t="str">
        <f ca="1">IFERROR(IF(OFFSET(EL!$F$1,$V80,0)="England",OFFSET(EL!$F$1,$V80,-1),""),"")</f>
        <v/>
      </c>
      <c r="S80" s="129" t="str">
        <f ca="1">IFERROR(IF(OFFSET(Conf!$B$1,$W80,0)="England",OFFSET(Conf!$B$1,$W80,1),""),"")</f>
        <v>West Ham</v>
      </c>
      <c r="T80" s="130" t="str">
        <f ca="1">IFERROR(IF(OFFSET(Conf!$F$1,$W80,0)="England",OFFSET(Conf!$F$1,$W80,-1),""),"")</f>
        <v/>
      </c>
      <c r="U80" s="8">
        <f>MATCH(D80,CL!G:G,0)-1</f>
        <v>10</v>
      </c>
      <c r="V80" s="8">
        <f>MATCH(D80,EL!G:G,0)-1</f>
        <v>7</v>
      </c>
      <c r="W80" s="8">
        <f>MATCH(D80,Conf!G:G,0)-1</f>
        <v>5</v>
      </c>
      <c r="Y80" s="164" t="str">
        <f t="shared" si="8"/>
        <v/>
      </c>
      <c r="Z80" s="166" t="str">
        <f t="shared" si="12"/>
        <v/>
      </c>
      <c r="AA80" s="166" t="str">
        <f t="shared" si="13"/>
        <v/>
      </c>
      <c r="AB80" s="171" t="str">
        <f t="shared" ca="1" si="9"/>
        <v/>
      </c>
      <c r="AC80" s="171" t="str">
        <f t="shared" ca="1" si="10"/>
        <v/>
      </c>
      <c r="AD80" s="171" t="str">
        <f t="shared" ca="1" si="11"/>
        <v/>
      </c>
      <c r="AE80" s="321" t="str">
        <f t="shared" ca="1" si="14"/>
        <v/>
      </c>
    </row>
    <row r="81" spans="1:31" ht="15.75" x14ac:dyDescent="0.25">
      <c r="A81" s="361">
        <f t="shared" si="4"/>
        <v>1</v>
      </c>
      <c r="B81" s="361">
        <f t="shared" ca="1" si="5"/>
        <v>3</v>
      </c>
      <c r="C81" s="361">
        <f t="shared" ca="1" si="6"/>
        <v>13</v>
      </c>
      <c r="D81" s="369">
        <v>1966</v>
      </c>
      <c r="E81" s="118" t="s">
        <v>3</v>
      </c>
      <c r="F81" s="119" t="s">
        <v>51</v>
      </c>
      <c r="G81" s="315" t="s">
        <v>4</v>
      </c>
      <c r="H81" s="315" t="s">
        <v>43</v>
      </c>
      <c r="I81" s="135" t="s">
        <v>0</v>
      </c>
      <c r="J81" s="136" t="s">
        <v>20</v>
      </c>
      <c r="K81" s="120" t="s">
        <v>21</v>
      </c>
      <c r="L81" s="121" t="s">
        <v>50</v>
      </c>
      <c r="M81" s="127" t="str">
        <f ca="1">IF(OFFSET(CL!$B$1,$U81,0)="England",OFFSET(CL!$B$1,$U81,1),"")</f>
        <v/>
      </c>
      <c r="N81" s="7" t="str">
        <f ca="1">IF(OFFSET(CL!$F$1,$U81,0)="England",OFFSET(CL!$F$1,$U81,-1),"")</f>
        <v/>
      </c>
      <c r="O81" s="318" t="str">
        <f ca="1">IF(OFFSET(CL!$I$1,$U81,0)="England",OFFSET(CL!$I$1,$U81,1),"")</f>
        <v>Man Utd</v>
      </c>
      <c r="P81" s="318" t="str">
        <f ca="1">IF(OFFSET(CL!$L$1,$U81,0)="England",OFFSET(CL!$L$1,$U81,-1),"")</f>
        <v/>
      </c>
      <c r="Q81" s="129" t="str">
        <f ca="1">IFERROR(IF(OFFSET(EL!$B$1,$V81,0)="England",OFFSET(EL!$B$1,$V81,1),""),"")</f>
        <v/>
      </c>
      <c r="R81" s="130" t="str">
        <f ca="1">IFERROR(IF(OFFSET(EL!$F$1,$V81,0)="England",OFFSET(EL!$F$1,$V81,-1),""),"")</f>
        <v/>
      </c>
      <c r="S81" s="129" t="str">
        <f ca="1">IFERROR(IF(OFFSET(Conf!$B$1,$W81,0)="England",OFFSET(Conf!$B$1,$W81,1),""),"")</f>
        <v/>
      </c>
      <c r="T81" s="130" t="str">
        <f ca="1">IFERROR(IF(OFFSET(Conf!$F$1,$W81,0)="England",OFFSET(Conf!$F$1,$W81,-1),""),"")</f>
        <v>Liverpool</v>
      </c>
      <c r="U81" s="8">
        <f>MATCH(D81,CL!G:G,0)-1</f>
        <v>11</v>
      </c>
      <c r="V81" s="8">
        <f>MATCH(D81,EL!G:G,0)-1</f>
        <v>8</v>
      </c>
      <c r="W81" s="8">
        <f>MATCH(D81,Conf!G:G,0)-1</f>
        <v>6</v>
      </c>
      <c r="Y81" s="164" t="str">
        <f t="shared" si="8"/>
        <v/>
      </c>
      <c r="Z81" s="166" t="str">
        <f t="shared" si="12"/>
        <v/>
      </c>
      <c r="AA81" s="166" t="str">
        <f t="shared" si="13"/>
        <v/>
      </c>
      <c r="AB81" s="171" t="str">
        <f t="shared" ca="1" si="9"/>
        <v/>
      </c>
      <c r="AC81" s="171" t="str">
        <f t="shared" ca="1" si="10"/>
        <v/>
      </c>
      <c r="AD81" s="171" t="str">
        <f t="shared" ca="1" si="11"/>
        <v/>
      </c>
      <c r="AE81" s="321" t="str">
        <f t="shared" ca="1" si="14"/>
        <v/>
      </c>
    </row>
    <row r="82" spans="1:31" ht="15.75" x14ac:dyDescent="0.25">
      <c r="A82" s="361">
        <f t="shared" si="4"/>
        <v>1</v>
      </c>
      <c r="B82" s="361">
        <f t="shared" ca="1" si="5"/>
        <v>3</v>
      </c>
      <c r="C82" s="361">
        <f t="shared" ca="1" si="6"/>
        <v>14</v>
      </c>
      <c r="D82" s="369">
        <v>1967</v>
      </c>
      <c r="E82" s="118" t="s">
        <v>43</v>
      </c>
      <c r="F82" s="119" t="s">
        <v>24</v>
      </c>
      <c r="G82" s="315" t="s">
        <v>23</v>
      </c>
      <c r="H82" s="315" t="s">
        <v>51</v>
      </c>
      <c r="I82" s="135" t="s">
        <v>23</v>
      </c>
      <c r="J82" s="136" t="s">
        <v>8</v>
      </c>
      <c r="K82" s="120" t="s">
        <v>25</v>
      </c>
      <c r="L82" s="121" t="s">
        <v>21</v>
      </c>
      <c r="M82" s="127" t="str">
        <f ca="1">IF(OFFSET(CL!$B$1,$U82,0)="England",OFFSET(CL!$B$1,$U82,1),"")</f>
        <v/>
      </c>
      <c r="N82" s="7" t="str">
        <f ca="1">IF(OFFSET(CL!$F$1,$U82,0)="England",OFFSET(CL!$F$1,$U82,-1),"")</f>
        <v/>
      </c>
      <c r="O82" s="318" t="str">
        <f ca="1">IF(OFFSET(CL!$I$1,$U82,0)="England",OFFSET(CL!$I$1,$U82,1),"")</f>
        <v/>
      </c>
      <c r="P82" s="318" t="str">
        <f ca="1">IF(OFFSET(CL!$L$1,$U82,0)="England",OFFSET(CL!$L$1,$U82,-1),"")</f>
        <v/>
      </c>
      <c r="Q82" s="129" t="str">
        <f ca="1">IFERROR(IF(OFFSET(EL!$B$1,$V82,0)="England",OFFSET(EL!$B$1,$V82,1),""),"")</f>
        <v/>
      </c>
      <c r="R82" s="130" t="str">
        <f ca="1">IFERROR(IF(OFFSET(EL!$F$1,$V82,0)="England",OFFSET(EL!$F$1,$V82,-1),""),"")</f>
        <v>Leeds</v>
      </c>
      <c r="S82" s="129" t="str">
        <f ca="1">IFERROR(IF(OFFSET(Conf!$B$1,$W82,0)="England",OFFSET(Conf!$B$1,$W82,1),""),"")</f>
        <v/>
      </c>
      <c r="T82" s="130" t="str">
        <f ca="1">IFERROR(IF(OFFSET(Conf!$F$1,$W82,0)="England",OFFSET(Conf!$F$1,$W82,-1),""),"")</f>
        <v/>
      </c>
      <c r="U82" s="8">
        <f>MATCH(D82,CL!G:G,0)-1</f>
        <v>12</v>
      </c>
      <c r="V82" s="8">
        <f>MATCH(D82,EL!G:G,0)-1</f>
        <v>9</v>
      </c>
      <c r="W82" s="8">
        <f>MATCH(D82,Conf!G:G,0)-1</f>
        <v>7</v>
      </c>
      <c r="Y82" s="164" t="str">
        <f t="shared" si="8"/>
        <v/>
      </c>
      <c r="Z82" s="166" t="str">
        <f t="shared" si="12"/>
        <v/>
      </c>
      <c r="AA82" s="166" t="str">
        <f t="shared" si="13"/>
        <v/>
      </c>
      <c r="AB82" s="171" t="str">
        <f t="shared" ca="1" si="9"/>
        <v/>
      </c>
      <c r="AC82" s="171" t="str">
        <f t="shared" ca="1" si="10"/>
        <v/>
      </c>
      <c r="AD82" s="171" t="str">
        <f t="shared" ca="1" si="11"/>
        <v/>
      </c>
      <c r="AE82" s="321" t="str">
        <f t="shared" ca="1" si="14"/>
        <v/>
      </c>
    </row>
    <row r="83" spans="1:31" ht="15.75" x14ac:dyDescent="0.25">
      <c r="A83" s="361">
        <f t="shared" si="4"/>
        <v>1</v>
      </c>
      <c r="B83" s="361">
        <f t="shared" ca="1" si="5"/>
        <v>5</v>
      </c>
      <c r="C83" s="361">
        <f t="shared" ca="1" si="6"/>
        <v>15</v>
      </c>
      <c r="D83" s="369">
        <v>1968</v>
      </c>
      <c r="E83" s="118" t="s">
        <v>42</v>
      </c>
      <c r="F83" s="119" t="s">
        <v>43</v>
      </c>
      <c r="G83" s="315" t="s">
        <v>3</v>
      </c>
      <c r="H83" s="315" t="s">
        <v>51</v>
      </c>
      <c r="I83" s="135" t="s">
        <v>21</v>
      </c>
      <c r="J83" s="136" t="s">
        <v>0</v>
      </c>
      <c r="K83" s="120" t="s">
        <v>51</v>
      </c>
      <c r="L83" s="121" t="s">
        <v>9</v>
      </c>
      <c r="M83" s="127" t="str">
        <f ca="1">IF(OFFSET(CL!$B$1,$U83,0)="England",OFFSET(CL!$B$1,$U83,1),"")</f>
        <v>Man Utd</v>
      </c>
      <c r="N83" s="7" t="str">
        <f ca="1">IF(OFFSET(CL!$F$1,$U83,0)="England",OFFSET(CL!$F$1,$U83,-1),"")</f>
        <v/>
      </c>
      <c r="O83" s="318" t="str">
        <f ca="1">IF(OFFSET(CL!$I$1,$U83,0)="England",OFFSET(CL!$I$1,$U83,1),"")</f>
        <v/>
      </c>
      <c r="P83" s="318" t="str">
        <f ca="1">IF(OFFSET(CL!$L$1,$U83,0)="England",OFFSET(CL!$L$1,$U83,-1),"")</f>
        <v/>
      </c>
      <c r="Q83" s="129" t="str">
        <f ca="1">IFERROR(IF(OFFSET(EL!$B$1,$V83,0)="England",OFFSET(EL!$B$1,$V83,1),""),"")</f>
        <v>Leeds</v>
      </c>
      <c r="R83" s="130" t="str">
        <f ca="1">IFERROR(IF(OFFSET(EL!$F$1,$V83,0)="England",OFFSET(EL!$F$1,$V83,-1),""),"")</f>
        <v/>
      </c>
      <c r="S83" s="129" t="str">
        <f ca="1">IFERROR(IF(OFFSET(Conf!$B$1,$W83,0)="England",OFFSET(Conf!$B$1,$W83,1),""),"")</f>
        <v/>
      </c>
      <c r="T83" s="130" t="str">
        <f ca="1">IFERROR(IF(OFFSET(Conf!$F$1,$W83,0)="England",OFFSET(Conf!$F$1,$W83,-1),""),"")</f>
        <v/>
      </c>
      <c r="U83" s="8">
        <f>MATCH(D83,CL!G:G,0)-1</f>
        <v>13</v>
      </c>
      <c r="V83" s="8">
        <f>MATCH(D83,EL!G:G,0)-1</f>
        <v>10</v>
      </c>
      <c r="W83" s="8">
        <f>MATCH(D83,Conf!G:G,0)-1</f>
        <v>8</v>
      </c>
      <c r="Y83" s="164" t="str">
        <f t="shared" si="8"/>
        <v/>
      </c>
      <c r="Z83" s="166" t="str">
        <f t="shared" si="12"/>
        <v/>
      </c>
      <c r="AA83" s="166" t="str">
        <f t="shared" si="13"/>
        <v/>
      </c>
      <c r="AB83" s="171" t="str">
        <f t="shared" ca="1" si="9"/>
        <v/>
      </c>
      <c r="AC83" s="171" t="str">
        <f t="shared" ca="1" si="10"/>
        <v/>
      </c>
      <c r="AD83" s="171" t="str">
        <f t="shared" ca="1" si="11"/>
        <v/>
      </c>
      <c r="AE83" s="321" t="str">
        <f t="shared" ca="1" si="14"/>
        <v>Leeds</v>
      </c>
    </row>
    <row r="84" spans="1:31" ht="15.75" x14ac:dyDescent="0.25">
      <c r="A84" s="361">
        <f t="shared" si="4"/>
        <v>1</v>
      </c>
      <c r="B84" s="361">
        <f t="shared" ca="1" si="5"/>
        <v>4</v>
      </c>
      <c r="C84" s="361">
        <f t="shared" ca="1" si="6"/>
        <v>16</v>
      </c>
      <c r="D84" s="369">
        <v>1969</v>
      </c>
      <c r="E84" s="118" t="s">
        <v>51</v>
      </c>
      <c r="F84" s="119" t="s">
        <v>3</v>
      </c>
      <c r="G84" s="315" t="s">
        <v>0</v>
      </c>
      <c r="H84" s="315" t="s">
        <v>9</v>
      </c>
      <c r="I84" s="135" t="s">
        <v>42</v>
      </c>
      <c r="J84" s="136" t="s">
        <v>41</v>
      </c>
      <c r="K84" s="120" t="s">
        <v>59</v>
      </c>
      <c r="L84" s="121" t="s">
        <v>9</v>
      </c>
      <c r="M84" s="127" t="str">
        <f ca="1">IF(OFFSET(CL!$B$1,$U84,0)="England",OFFSET(CL!$B$1,$U84,1),"")</f>
        <v/>
      </c>
      <c r="N84" s="7" t="str">
        <f ca="1">IF(OFFSET(CL!$F$1,$U84,0)="England",OFFSET(CL!$F$1,$U84,-1),"")</f>
        <v/>
      </c>
      <c r="O84" s="318" t="str">
        <f ca="1">IF(OFFSET(CL!$I$1,$U84,0)="England",OFFSET(CL!$I$1,$U84,1),"")</f>
        <v>Man Utd</v>
      </c>
      <c r="P84" s="318" t="str">
        <f ca="1">IF(OFFSET(CL!$L$1,$U84,0)="England",OFFSET(CL!$L$1,$U84,-1),"")</f>
        <v/>
      </c>
      <c r="Q84" s="129" t="str">
        <f ca="1">IFERROR(IF(OFFSET(EL!$B$1,$V84,0)="England",OFFSET(EL!$B$1,$V84,1),""),"")</f>
        <v>Newcastle</v>
      </c>
      <c r="R84" s="130" t="str">
        <f ca="1">IFERROR(IF(OFFSET(EL!$F$1,$V84,0)="England",OFFSET(EL!$F$1,$V84,-1),""),"")</f>
        <v/>
      </c>
      <c r="S84" s="129" t="str">
        <f ca="1">IFERROR(IF(OFFSET(Conf!$B$1,$W84,0)="England",OFFSET(Conf!$B$1,$W84,1),""),"")</f>
        <v/>
      </c>
      <c r="T84" s="130" t="str">
        <f ca="1">IFERROR(IF(OFFSET(Conf!$F$1,$W84,0)="England",OFFSET(Conf!$F$1,$W84,-1),""),"")</f>
        <v/>
      </c>
      <c r="U84" s="8">
        <f>MATCH(D84,CL!G:G,0)-1</f>
        <v>14</v>
      </c>
      <c r="V84" s="8">
        <f>MATCH(D84,EL!G:G,0)-1</f>
        <v>11</v>
      </c>
      <c r="W84" s="8">
        <f>MATCH(D84,Conf!G:G,0)-1</f>
        <v>9</v>
      </c>
      <c r="Y84" s="164" t="str">
        <f t="shared" si="8"/>
        <v/>
      </c>
      <c r="Z84" s="166" t="str">
        <f t="shared" si="12"/>
        <v/>
      </c>
      <c r="AA84" s="166" t="str">
        <f t="shared" si="13"/>
        <v/>
      </c>
      <c r="AB84" s="171" t="str">
        <f t="shared" ca="1" si="9"/>
        <v/>
      </c>
      <c r="AC84" s="171" t="str">
        <f t="shared" ca="1" si="10"/>
        <v/>
      </c>
      <c r="AD84" s="171" t="str">
        <f t="shared" ca="1" si="11"/>
        <v/>
      </c>
      <c r="AE84" s="321" t="str">
        <f t="shared" ca="1" si="14"/>
        <v/>
      </c>
    </row>
    <row r="85" spans="1:31" ht="15.75" x14ac:dyDescent="0.25">
      <c r="A85" s="361">
        <f t="shared" si="4"/>
        <v>1</v>
      </c>
      <c r="B85" s="361">
        <f t="shared" ca="1" si="5"/>
        <v>5</v>
      </c>
      <c r="C85" s="361">
        <f t="shared" ca="1" si="6"/>
        <v>0</v>
      </c>
      <c r="D85" s="369">
        <v>1970</v>
      </c>
      <c r="E85" s="118" t="s">
        <v>0</v>
      </c>
      <c r="F85" s="119" t="s">
        <v>51</v>
      </c>
      <c r="G85" s="315" t="s">
        <v>8</v>
      </c>
      <c r="H85" s="315" t="s">
        <v>39</v>
      </c>
      <c r="I85" s="135" t="s">
        <v>8</v>
      </c>
      <c r="J85" s="136" t="s">
        <v>51</v>
      </c>
      <c r="K85" s="120" t="s">
        <v>42</v>
      </c>
      <c r="L85" s="121" t="s">
        <v>21</v>
      </c>
      <c r="M85" s="127" t="str">
        <f ca="1">IF(OFFSET(CL!$B$1,$U85,0)="England",OFFSET(CL!$B$1,$U85,1),"")</f>
        <v/>
      </c>
      <c r="N85" s="7" t="str">
        <f ca="1">IF(OFFSET(CL!$F$1,$U85,0)="England",OFFSET(CL!$F$1,$U85,-1),"")</f>
        <v/>
      </c>
      <c r="O85" s="318" t="str">
        <f ca="1">IF(OFFSET(CL!$I$1,$U85,0)="England",OFFSET(CL!$I$1,$U85,1),"")</f>
        <v>Leeds</v>
      </c>
      <c r="P85" s="318" t="str">
        <f ca="1">IF(OFFSET(CL!$L$1,$U85,0)="England",OFFSET(CL!$L$1,$U85,-1),"")</f>
        <v/>
      </c>
      <c r="Q85" s="129" t="str">
        <f ca="1">IFERROR(IF(OFFSET(EL!$B$1,$V85,0)="England",OFFSET(EL!$B$1,$V85,1),""),"")</f>
        <v>Arsenal</v>
      </c>
      <c r="R85" s="130" t="str">
        <f ca="1">IFERROR(IF(OFFSET(EL!$F$1,$V85,0)="England",OFFSET(EL!$F$1,$V85,-1),""),"")</f>
        <v/>
      </c>
      <c r="S85" s="129" t="str">
        <f ca="1">IFERROR(IF(OFFSET(Conf!$B$1,$W85,0)="England",OFFSET(Conf!$B$1,$W85,1),""),"")</f>
        <v>Man City</v>
      </c>
      <c r="T85" s="130" t="str">
        <f ca="1">IFERROR(IF(OFFSET(Conf!$F$1,$W85,0)="England",OFFSET(Conf!$F$1,$W85,-1),""),"")</f>
        <v/>
      </c>
      <c r="U85" s="8">
        <f>MATCH(D85,CL!G:G,0)-1</f>
        <v>15</v>
      </c>
      <c r="V85" s="8">
        <f>MATCH(D85,EL!G:G,0)-1</f>
        <v>12</v>
      </c>
      <c r="W85" s="8">
        <f>MATCH(D85,Conf!G:G,0)-1</f>
        <v>10</v>
      </c>
      <c r="Y85" s="164" t="str">
        <f t="shared" si="8"/>
        <v/>
      </c>
      <c r="Z85" s="166" t="str">
        <f t="shared" si="12"/>
        <v/>
      </c>
      <c r="AA85" s="166" t="str">
        <f t="shared" si="13"/>
        <v/>
      </c>
      <c r="AB85" s="171" t="str">
        <f t="shared" ca="1" si="9"/>
        <v/>
      </c>
      <c r="AC85" s="171" t="str">
        <f t="shared" ca="1" si="10"/>
        <v/>
      </c>
      <c r="AD85" s="171" t="str">
        <f t="shared" ca="1" si="11"/>
        <v/>
      </c>
      <c r="AE85" s="321" t="str">
        <f t="shared" ca="1" si="14"/>
        <v>Man City</v>
      </c>
    </row>
    <row r="86" spans="1:31" ht="15.75" x14ac:dyDescent="0.25">
      <c r="A86" s="361">
        <f t="shared" si="4"/>
        <v>1</v>
      </c>
      <c r="B86" s="361">
        <f t="shared" ca="1" si="5"/>
        <v>5</v>
      </c>
      <c r="C86" s="361">
        <f t="shared" ca="1" si="6"/>
        <v>0</v>
      </c>
      <c r="D86" s="369">
        <v>1971</v>
      </c>
      <c r="E86" s="118" t="s">
        <v>9</v>
      </c>
      <c r="F86" s="119" t="s">
        <v>51</v>
      </c>
      <c r="G86" s="315" t="s">
        <v>23</v>
      </c>
      <c r="H86" s="315" t="s">
        <v>22</v>
      </c>
      <c r="I86" s="135" t="s">
        <v>9</v>
      </c>
      <c r="J86" s="136" t="s">
        <v>3</v>
      </c>
      <c r="K86" s="120" t="s">
        <v>23</v>
      </c>
      <c r="L86" s="121" t="s">
        <v>1</v>
      </c>
      <c r="M86" s="127" t="str">
        <f ca="1">IF(OFFSET(CL!$B$1,$U86,0)="England",OFFSET(CL!$B$1,$U86,1),"")</f>
        <v/>
      </c>
      <c r="N86" s="7" t="str">
        <f ca="1">IF(OFFSET(CL!$F$1,$U86,0)="England",OFFSET(CL!$F$1,$U86,-1),"")</f>
        <v/>
      </c>
      <c r="O86" s="318" t="str">
        <f ca="1">IF(OFFSET(CL!$I$1,$U86,0)="England",OFFSET(CL!$I$1,$U86,1),"")</f>
        <v/>
      </c>
      <c r="P86" s="318" t="str">
        <f ca="1">IF(OFFSET(CL!$L$1,$U86,0)="England",OFFSET(CL!$L$1,$U86,-1),"")</f>
        <v/>
      </c>
      <c r="Q86" s="129" t="str">
        <f ca="1">IFERROR(IF(OFFSET(EL!$B$1,$V86,0)="England",OFFSET(EL!$B$1,$V86,1),""),"")</f>
        <v>Leeds</v>
      </c>
      <c r="R86" s="130" t="str">
        <f ca="1">IFERROR(IF(OFFSET(EL!$F$1,$V86,0)="England",OFFSET(EL!$F$1,$V86,-1),""),"")</f>
        <v/>
      </c>
      <c r="S86" s="129" t="str">
        <f ca="1">IFERROR(IF(OFFSET(Conf!$B$1,$W86,0)="England",OFFSET(Conf!$B$1,$W86,1),""),"")</f>
        <v>Chelsea</v>
      </c>
      <c r="T86" s="130" t="str">
        <f ca="1">IFERROR(IF(OFFSET(Conf!$F$1,$W86,0)="England",OFFSET(Conf!$F$1,$W86,-1),""),"")</f>
        <v/>
      </c>
      <c r="U86" s="8">
        <f>MATCH(D86,CL!G:G,0)-1</f>
        <v>16</v>
      </c>
      <c r="V86" s="8">
        <f>MATCH(D86,EL!G:G,0)-1</f>
        <v>13</v>
      </c>
      <c r="W86" s="8">
        <f>MATCH(D86,Conf!G:G,0)-1</f>
        <v>11</v>
      </c>
      <c r="Y86" s="164" t="str">
        <f t="shared" si="8"/>
        <v>Arsenal</v>
      </c>
      <c r="Z86" s="166" t="str">
        <f t="shared" si="12"/>
        <v/>
      </c>
      <c r="AA86" s="166" t="str">
        <f t="shared" si="13"/>
        <v/>
      </c>
      <c r="AB86" s="171" t="str">
        <f t="shared" ca="1" si="9"/>
        <v/>
      </c>
      <c r="AC86" s="171" t="str">
        <f t="shared" ca="1" si="10"/>
        <v/>
      </c>
      <c r="AD86" s="171" t="str">
        <f t="shared" ca="1" si="11"/>
        <v/>
      </c>
      <c r="AE86" s="321" t="str">
        <f t="shared" ca="1" si="14"/>
        <v/>
      </c>
    </row>
    <row r="87" spans="1:31" ht="15.75" x14ac:dyDescent="0.25">
      <c r="A87" s="361">
        <f t="shared" si="4"/>
        <v>1</v>
      </c>
      <c r="B87" s="361">
        <f t="shared" ca="1" si="5"/>
        <v>4</v>
      </c>
      <c r="C87" s="361">
        <f t="shared" ca="1" si="6"/>
        <v>1</v>
      </c>
      <c r="D87" s="369">
        <v>1972</v>
      </c>
      <c r="E87" s="118" t="s">
        <v>39</v>
      </c>
      <c r="F87" s="119" t="s">
        <v>51</v>
      </c>
      <c r="G87" s="315" t="s">
        <v>3</v>
      </c>
      <c r="H87" s="315" t="s">
        <v>42</v>
      </c>
      <c r="I87" s="135" t="s">
        <v>51</v>
      </c>
      <c r="J87" s="136" t="s">
        <v>9</v>
      </c>
      <c r="K87" s="120" t="s">
        <v>58</v>
      </c>
      <c r="L87" s="121" t="s">
        <v>8</v>
      </c>
      <c r="M87" s="127" t="str">
        <f ca="1">IF(OFFSET(CL!$B$1,$U87,0)="England",OFFSET(CL!$B$1,$U87,1),"")</f>
        <v/>
      </c>
      <c r="N87" s="7" t="str">
        <f ca="1">IF(OFFSET(CL!$F$1,$U87,0)="England",OFFSET(CL!$F$1,$U87,-1),"")</f>
        <v/>
      </c>
      <c r="O87" s="318" t="str">
        <f ca="1">IF(OFFSET(CL!$I$1,$U87,0)="England",OFFSET(CL!$I$1,$U87,1),"")</f>
        <v/>
      </c>
      <c r="P87" s="318" t="str">
        <f ca="1">IF(OFFSET(CL!$L$1,$U87,0)="England",OFFSET(CL!$L$1,$U87,-1),"")</f>
        <v/>
      </c>
      <c r="Q87" s="129" t="str">
        <f ca="1">IFERROR(IF(OFFSET(EL!$B$1,$V87,0)="England",OFFSET(EL!$B$1,$V87,1),""),"")</f>
        <v>Spurs</v>
      </c>
      <c r="R87" s="130" t="str">
        <f ca="1">IFERROR(IF(OFFSET(EL!$F$1,$V87,0)="England",OFFSET(EL!$F$1,$V87,-1),""),"")</f>
        <v>Wolves</v>
      </c>
      <c r="S87" s="129" t="str">
        <f ca="1">IFERROR(IF(OFFSET(Conf!$B$1,$W87,0)="England",OFFSET(Conf!$B$1,$W87,1),""),"")</f>
        <v/>
      </c>
      <c r="T87" s="130" t="str">
        <f ca="1">IFERROR(IF(OFFSET(Conf!$F$1,$W87,0)="England",OFFSET(Conf!$F$1,$W87,-1),""),"")</f>
        <v/>
      </c>
      <c r="U87" s="8">
        <f>MATCH(D87,CL!G:G,0)-1</f>
        <v>17</v>
      </c>
      <c r="V87" s="8">
        <f>MATCH(D87,EL!G:G,0)-1</f>
        <v>14</v>
      </c>
      <c r="W87" s="8">
        <f>MATCH(D87,Conf!G:G,0)-1</f>
        <v>12</v>
      </c>
      <c r="Y87" s="164" t="str">
        <f t="shared" si="8"/>
        <v/>
      </c>
      <c r="Z87" s="166" t="str">
        <f t="shared" si="12"/>
        <v/>
      </c>
      <c r="AA87" s="166" t="str">
        <f t="shared" si="13"/>
        <v/>
      </c>
      <c r="AB87" s="171" t="str">
        <f t="shared" ca="1" si="9"/>
        <v/>
      </c>
      <c r="AC87" s="171" t="str">
        <f t="shared" ca="1" si="10"/>
        <v/>
      </c>
      <c r="AD87" s="171" t="str">
        <f t="shared" ca="1" si="11"/>
        <v/>
      </c>
      <c r="AE87" s="321" t="str">
        <f t="shared" ca="1" si="14"/>
        <v/>
      </c>
    </row>
    <row r="88" spans="1:31" ht="15.75" x14ac:dyDescent="0.25">
      <c r="A88" s="361">
        <f t="shared" si="4"/>
        <v>1</v>
      </c>
      <c r="B88" s="361">
        <f t="shared" ca="1" si="5"/>
        <v>4</v>
      </c>
      <c r="C88" s="361">
        <f t="shared" ca="1" si="6"/>
        <v>2</v>
      </c>
      <c r="D88" s="369">
        <v>1973</v>
      </c>
      <c r="E88" s="118" t="s">
        <v>3</v>
      </c>
      <c r="F88" s="119" t="s">
        <v>9</v>
      </c>
      <c r="G88" s="315" t="s">
        <v>51</v>
      </c>
      <c r="H88" s="315" t="s">
        <v>40</v>
      </c>
      <c r="I88" s="135" t="s">
        <v>2</v>
      </c>
      <c r="J88" s="136" t="s">
        <v>51</v>
      </c>
      <c r="K88" s="120" t="s">
        <v>23</v>
      </c>
      <c r="L88" s="121" t="s">
        <v>57</v>
      </c>
      <c r="M88" s="127" t="str">
        <f ca="1">IF(OFFSET(CL!$B$1,$U88,0)="England",OFFSET(CL!$B$1,$U88,1),"")</f>
        <v/>
      </c>
      <c r="N88" s="7" t="str">
        <f ca="1">IF(OFFSET(CL!$F$1,$U88,0)="England",OFFSET(CL!$F$1,$U88,-1),"")</f>
        <v/>
      </c>
      <c r="O88" s="318" t="str">
        <f ca="1">IF(OFFSET(CL!$I$1,$U88,0)="England",OFFSET(CL!$I$1,$U88,1),"")</f>
        <v>Derby</v>
      </c>
      <c r="P88" s="318" t="str">
        <f ca="1">IF(OFFSET(CL!$L$1,$U88,0)="England",OFFSET(CL!$L$1,$U88,-1),"")</f>
        <v/>
      </c>
      <c r="Q88" s="129" t="str">
        <f ca="1">IFERROR(IF(OFFSET(EL!$B$1,$V88,0)="England",OFFSET(EL!$B$1,$V88,1),""),"")</f>
        <v>Liverpool</v>
      </c>
      <c r="R88" s="130" t="str">
        <f ca="1">IFERROR(IF(OFFSET(EL!$F$1,$V88,0)="England",OFFSET(EL!$F$1,$V88,-1),""),"")</f>
        <v/>
      </c>
      <c r="S88" s="129" t="str">
        <f ca="1">IFERROR(IF(OFFSET(Conf!$B$1,$W88,0)="England",OFFSET(Conf!$B$1,$W88,1),""),"")</f>
        <v/>
      </c>
      <c r="T88" s="130" t="str">
        <f ca="1">IFERROR(IF(OFFSET(Conf!$F$1,$W88,0)="England",OFFSET(Conf!$F$1,$W88,-1),""),"")</f>
        <v>Leeds</v>
      </c>
      <c r="U88" s="8">
        <f>MATCH(D88,CL!G:G,0)-1</f>
        <v>18</v>
      </c>
      <c r="V88" s="8">
        <f>MATCH(D88,EL!G:G,0)-1</f>
        <v>15</v>
      </c>
      <c r="W88" s="8">
        <f>MATCH(D88,Conf!G:G,0)-1</f>
        <v>13</v>
      </c>
      <c r="Y88" s="164" t="str">
        <f t="shared" si="8"/>
        <v/>
      </c>
      <c r="Z88" s="166" t="str">
        <f t="shared" si="12"/>
        <v/>
      </c>
      <c r="AA88" s="166" t="str">
        <f t="shared" si="13"/>
        <v/>
      </c>
      <c r="AB88" s="171" t="str">
        <f t="shared" ca="1" si="9"/>
        <v/>
      </c>
      <c r="AC88" s="171" t="str">
        <f t="shared" ca="1" si="10"/>
        <v>Liverpool</v>
      </c>
      <c r="AD88" s="171" t="str">
        <f t="shared" ca="1" si="11"/>
        <v/>
      </c>
      <c r="AE88" s="321" t="str">
        <f t="shared" ca="1" si="14"/>
        <v/>
      </c>
    </row>
    <row r="89" spans="1:31" ht="15.75" x14ac:dyDescent="0.25">
      <c r="A89" s="361">
        <f t="shared" si="4"/>
        <v>1</v>
      </c>
      <c r="B89" s="361">
        <f t="shared" ca="1" si="5"/>
        <v>3</v>
      </c>
      <c r="C89" s="361">
        <f t="shared" ca="1" si="6"/>
        <v>3</v>
      </c>
      <c r="D89" s="369">
        <v>1974</v>
      </c>
      <c r="E89" s="118" t="s">
        <v>51</v>
      </c>
      <c r="F89" s="119" t="s">
        <v>3</v>
      </c>
      <c r="G89" s="315" t="s">
        <v>39</v>
      </c>
      <c r="H89" s="315" t="s">
        <v>40</v>
      </c>
      <c r="I89" s="135" t="s">
        <v>3</v>
      </c>
      <c r="J89" s="136" t="s">
        <v>44</v>
      </c>
      <c r="K89" s="120" t="s">
        <v>22</v>
      </c>
      <c r="L89" s="121" t="s">
        <v>42</v>
      </c>
      <c r="M89" s="127" t="str">
        <f ca="1">IF(OFFSET(CL!$B$1,$U89,0)="England",OFFSET(CL!$B$1,$U89,1),"")</f>
        <v/>
      </c>
      <c r="N89" s="7" t="str">
        <f ca="1">IF(OFFSET(CL!$F$1,$U89,0)="England",OFFSET(CL!$F$1,$U89,-1),"")</f>
        <v/>
      </c>
      <c r="O89" s="318" t="str">
        <f ca="1">IF(OFFSET(CL!$I$1,$U89,0)="England",OFFSET(CL!$I$1,$U89,1),"")</f>
        <v/>
      </c>
      <c r="P89" s="318" t="str">
        <f ca="1">IF(OFFSET(CL!$L$1,$U89,0)="England",OFFSET(CL!$L$1,$U89,-1),"")</f>
        <v/>
      </c>
      <c r="Q89" s="129" t="str">
        <f ca="1">IFERROR(IF(OFFSET(EL!$B$1,$V89,0)="England",OFFSET(EL!$B$1,$V89,1),""),"")</f>
        <v/>
      </c>
      <c r="R89" s="130" t="str">
        <f ca="1">IFERROR(IF(OFFSET(EL!$F$1,$V89,0)="England",OFFSET(EL!$F$1,$V89,-1),""),"")</f>
        <v>Spurs</v>
      </c>
      <c r="S89" s="129" t="str">
        <f ca="1">IFERROR(IF(OFFSET(Conf!$B$1,$W89,0)="England",OFFSET(Conf!$B$1,$W89,1),""),"")</f>
        <v/>
      </c>
      <c r="T89" s="130" t="str">
        <f ca="1">IFERROR(IF(OFFSET(Conf!$F$1,$W89,0)="England",OFFSET(Conf!$F$1,$W89,-1),""),"")</f>
        <v/>
      </c>
      <c r="U89" s="8">
        <f>MATCH(D89,CL!G:G,0)-1</f>
        <v>19</v>
      </c>
      <c r="V89" s="8">
        <f>MATCH(D89,EL!G:G,0)-1</f>
        <v>16</v>
      </c>
      <c r="W89" s="8">
        <f>MATCH(D89,Conf!G:G,0)-1</f>
        <v>14</v>
      </c>
      <c r="Y89" s="164" t="str">
        <f t="shared" si="8"/>
        <v/>
      </c>
      <c r="Z89" s="166" t="str">
        <f t="shared" si="12"/>
        <v/>
      </c>
      <c r="AA89" s="166" t="str">
        <f t="shared" si="13"/>
        <v/>
      </c>
      <c r="AB89" s="171" t="str">
        <f t="shared" ca="1" si="9"/>
        <v/>
      </c>
      <c r="AC89" s="171" t="str">
        <f t="shared" ca="1" si="10"/>
        <v/>
      </c>
      <c r="AD89" s="171" t="str">
        <f t="shared" ca="1" si="11"/>
        <v/>
      </c>
      <c r="AE89" s="321" t="str">
        <f t="shared" ca="1" si="14"/>
        <v/>
      </c>
    </row>
    <row r="90" spans="1:31" ht="15.75" x14ac:dyDescent="0.25">
      <c r="A90" s="361">
        <f t="shared" si="4"/>
        <v>1</v>
      </c>
      <c r="B90" s="361">
        <f t="shared" ca="1" si="5"/>
        <v>3</v>
      </c>
      <c r="C90" s="361">
        <f t="shared" ca="1" si="6"/>
        <v>4</v>
      </c>
      <c r="D90" s="369">
        <v>1975</v>
      </c>
      <c r="E90" s="118" t="s">
        <v>39</v>
      </c>
      <c r="F90" s="119" t="s">
        <v>3</v>
      </c>
      <c r="G90" s="315" t="s">
        <v>40</v>
      </c>
      <c r="H90" s="315" t="s">
        <v>0</v>
      </c>
      <c r="I90" s="135" t="s">
        <v>50</v>
      </c>
      <c r="J90" s="136" t="s">
        <v>29</v>
      </c>
      <c r="K90" s="120" t="s">
        <v>1</v>
      </c>
      <c r="L90" s="121" t="s">
        <v>57</v>
      </c>
      <c r="M90" s="127" t="str">
        <f ca="1">IF(OFFSET(CL!$B$1,$U90,0)="England",OFFSET(CL!$B$1,$U90,1),"")</f>
        <v/>
      </c>
      <c r="N90" s="7" t="str">
        <f ca="1">IF(OFFSET(CL!$F$1,$U90,0)="England",OFFSET(CL!$F$1,$U90,-1),"")</f>
        <v>Leeds</v>
      </c>
      <c r="O90" s="318" t="str">
        <f ca="1">IF(OFFSET(CL!$I$1,$U90,0)="England",OFFSET(CL!$I$1,$U90,1),"")</f>
        <v/>
      </c>
      <c r="P90" s="318" t="str">
        <f ca="1">IF(OFFSET(CL!$L$1,$U90,0)="England",OFFSET(CL!$L$1,$U90,-1),"")</f>
        <v/>
      </c>
      <c r="Q90" s="129" t="str">
        <f ca="1">IFERROR(IF(OFFSET(EL!$B$1,$V90,0)="England",OFFSET(EL!$B$1,$V90,1),""),"")</f>
        <v/>
      </c>
      <c r="R90" s="130" t="str">
        <f ca="1">IFERROR(IF(OFFSET(EL!$F$1,$V90,0)="England",OFFSET(EL!$F$1,$V90,-1),""),"")</f>
        <v/>
      </c>
      <c r="S90" s="129" t="str">
        <f ca="1">IFERROR(IF(OFFSET(Conf!$B$1,$W90,0)="England",OFFSET(Conf!$B$1,$W90,1),""),"")</f>
        <v/>
      </c>
      <c r="T90" s="130" t="str">
        <f ca="1">IFERROR(IF(OFFSET(Conf!$F$1,$W90,0)="England",OFFSET(Conf!$F$1,$W90,-1),""),"")</f>
        <v/>
      </c>
      <c r="U90" s="8">
        <f>MATCH(D90,CL!G:G,0)-1</f>
        <v>20</v>
      </c>
      <c r="V90" s="8">
        <f>MATCH(D90,EL!G:G,0)-1</f>
        <v>17</v>
      </c>
      <c r="W90" s="8">
        <f>MATCH(D90,Conf!G:G,0)-1</f>
        <v>15</v>
      </c>
      <c r="Y90" s="164" t="str">
        <f t="shared" si="8"/>
        <v/>
      </c>
      <c r="Z90" s="166" t="str">
        <f t="shared" si="12"/>
        <v/>
      </c>
      <c r="AA90" s="166" t="str">
        <f t="shared" si="13"/>
        <v/>
      </c>
      <c r="AB90" s="171" t="str">
        <f t="shared" ca="1" si="9"/>
        <v/>
      </c>
      <c r="AC90" s="171" t="str">
        <f t="shared" ca="1" si="10"/>
        <v/>
      </c>
      <c r="AD90" s="171" t="str">
        <f t="shared" ca="1" si="11"/>
        <v/>
      </c>
      <c r="AE90" s="321" t="str">
        <f t="shared" ca="1" si="14"/>
        <v/>
      </c>
    </row>
    <row r="91" spans="1:31" ht="15.75" x14ac:dyDescent="0.25">
      <c r="A91" s="361">
        <f t="shared" si="4"/>
        <v>1</v>
      </c>
      <c r="B91" s="361">
        <f t="shared" ca="1" si="5"/>
        <v>4</v>
      </c>
      <c r="C91" s="361">
        <f t="shared" ca="1" si="6"/>
        <v>5</v>
      </c>
      <c r="D91" s="369">
        <v>1976</v>
      </c>
      <c r="E91" s="118" t="s">
        <v>3</v>
      </c>
      <c r="F91" s="119" t="s">
        <v>25</v>
      </c>
      <c r="G91" s="315" t="s">
        <v>43</v>
      </c>
      <c r="H91" s="315" t="s">
        <v>39</v>
      </c>
      <c r="I91" s="135" t="s">
        <v>13</v>
      </c>
      <c r="J91" s="136" t="s">
        <v>43</v>
      </c>
      <c r="K91" s="120" t="s">
        <v>42</v>
      </c>
      <c r="L91" s="121" t="s">
        <v>44</v>
      </c>
      <c r="M91" s="127" t="str">
        <f ca="1">IF(OFFSET(CL!$B$1,$U91,0)="England",OFFSET(CL!$B$1,$U91,1),"")</f>
        <v/>
      </c>
      <c r="N91" s="7" t="str">
        <f ca="1">IF(OFFSET(CL!$F$1,$U91,0)="England",OFFSET(CL!$F$1,$U91,-1),"")</f>
        <v/>
      </c>
      <c r="O91" s="318" t="str">
        <f ca="1">IF(OFFSET(CL!$I$1,$U91,0)="England",OFFSET(CL!$I$1,$U91,1),"")</f>
        <v/>
      </c>
      <c r="P91" s="318" t="str">
        <f ca="1">IF(OFFSET(CL!$L$1,$U91,0)="England",OFFSET(CL!$L$1,$U91,-1),"")</f>
        <v/>
      </c>
      <c r="Q91" s="129" t="str">
        <f ca="1">IFERROR(IF(OFFSET(EL!$B$1,$V91,0)="England",OFFSET(EL!$B$1,$V91,1),""),"")</f>
        <v>Liverpool</v>
      </c>
      <c r="R91" s="130" t="str">
        <f ca="1">IFERROR(IF(OFFSET(EL!$F$1,$V91,0)="England",OFFSET(EL!$F$1,$V91,-1),""),"")</f>
        <v/>
      </c>
      <c r="S91" s="129" t="str">
        <f ca="1">IFERROR(IF(OFFSET(Conf!$B$1,$W91,0)="England",OFFSET(Conf!$B$1,$W91,1),""),"")</f>
        <v/>
      </c>
      <c r="T91" s="130" t="str">
        <f ca="1">IFERROR(IF(OFFSET(Conf!$F$1,$W91,0)="England",OFFSET(Conf!$F$1,$W91,-1),""),"")</f>
        <v>West Ham</v>
      </c>
      <c r="U91" s="8">
        <f>MATCH(D91,CL!G:G,0)-1</f>
        <v>21</v>
      </c>
      <c r="V91" s="8">
        <f>MATCH(D91,EL!G:G,0)-1</f>
        <v>18</v>
      </c>
      <c r="W91" s="8">
        <f>MATCH(D91,Conf!G:G,0)-1</f>
        <v>16</v>
      </c>
      <c r="Y91" s="164" t="str">
        <f t="shared" si="8"/>
        <v/>
      </c>
      <c r="Z91" s="166" t="str">
        <f t="shared" si="12"/>
        <v/>
      </c>
      <c r="AA91" s="166" t="str">
        <f t="shared" si="13"/>
        <v/>
      </c>
      <c r="AB91" s="171" t="str">
        <f t="shared" ca="1" si="9"/>
        <v/>
      </c>
      <c r="AC91" s="171" t="str">
        <f t="shared" ca="1" si="10"/>
        <v>Liverpool</v>
      </c>
      <c r="AD91" s="171" t="str">
        <f t="shared" ca="1" si="11"/>
        <v/>
      </c>
      <c r="AE91" s="321" t="str">
        <f t="shared" ca="1" si="14"/>
        <v/>
      </c>
    </row>
    <row r="92" spans="1:31" ht="15.75" x14ac:dyDescent="0.25">
      <c r="A92" s="361">
        <f t="shared" si="4"/>
        <v>1</v>
      </c>
      <c r="B92" s="361">
        <f t="shared" ca="1" si="5"/>
        <v>4</v>
      </c>
      <c r="C92" s="361">
        <f t="shared" ca="1" si="6"/>
        <v>6</v>
      </c>
      <c r="D92" s="369">
        <v>1977</v>
      </c>
      <c r="E92" s="118" t="s">
        <v>3</v>
      </c>
      <c r="F92" s="119" t="s">
        <v>42</v>
      </c>
      <c r="G92" s="315" t="s">
        <v>40</v>
      </c>
      <c r="H92" s="315" t="s">
        <v>1</v>
      </c>
      <c r="I92" s="135" t="s">
        <v>43</v>
      </c>
      <c r="J92" s="136" t="s">
        <v>3</v>
      </c>
      <c r="K92" s="120" t="s">
        <v>1</v>
      </c>
      <c r="L92" s="121" t="s">
        <v>0</v>
      </c>
      <c r="M92" s="127" t="str">
        <f ca="1">IF(OFFSET(CL!$B$1,$U92,0)="England",OFFSET(CL!$B$1,$U92,1),"")</f>
        <v>Liverpool</v>
      </c>
      <c r="N92" s="7" t="str">
        <f ca="1">IF(OFFSET(CL!$F$1,$U92,0)="England",OFFSET(CL!$F$1,$U92,-1),"")</f>
        <v/>
      </c>
      <c r="O92" s="318" t="str">
        <f ca="1">IF(OFFSET(CL!$I$1,$U92,0)="England",OFFSET(CL!$I$1,$U92,1),"")</f>
        <v/>
      </c>
      <c r="P92" s="318" t="str">
        <f ca="1">IF(OFFSET(CL!$L$1,$U92,0)="England",OFFSET(CL!$L$1,$U92,-1),"")</f>
        <v/>
      </c>
      <c r="Q92" s="129" t="str">
        <f ca="1">IFERROR(IF(OFFSET(EL!$B$1,$V92,0)="England",OFFSET(EL!$B$1,$V92,1),""),"")</f>
        <v/>
      </c>
      <c r="R92" s="130" t="str">
        <f ca="1">IFERROR(IF(OFFSET(EL!$F$1,$V92,0)="England",OFFSET(EL!$F$1,$V92,-1),""),"")</f>
        <v/>
      </c>
      <c r="S92" s="129" t="str">
        <f ca="1">IFERROR(IF(OFFSET(Conf!$B$1,$W92,0)="England",OFFSET(Conf!$B$1,$W92,1),""),"")</f>
        <v/>
      </c>
      <c r="T92" s="130" t="str">
        <f ca="1">IFERROR(IF(OFFSET(Conf!$F$1,$W92,0)="England",OFFSET(Conf!$F$1,$W92,-1),""),"")</f>
        <v/>
      </c>
      <c r="U92" s="8">
        <f>MATCH(D92,CL!G:G,0)-1</f>
        <v>22</v>
      </c>
      <c r="V92" s="8">
        <f>MATCH(D92,EL!G:G,0)-1</f>
        <v>19</v>
      </c>
      <c r="W92" s="8">
        <f>MATCH(D92,Conf!G:G,0)-1</f>
        <v>17</v>
      </c>
      <c r="Y92" s="164" t="str">
        <f t="shared" si="8"/>
        <v/>
      </c>
      <c r="Z92" s="166" t="str">
        <f t="shared" si="12"/>
        <v/>
      </c>
      <c r="AA92" s="166" t="str">
        <f t="shared" si="13"/>
        <v/>
      </c>
      <c r="AB92" s="171" t="str">
        <f t="shared" ca="1" si="9"/>
        <v>Liverpool</v>
      </c>
      <c r="AC92" s="171" t="str">
        <f t="shared" ca="1" si="10"/>
        <v/>
      </c>
      <c r="AD92" s="171" t="str">
        <f t="shared" ca="1" si="11"/>
        <v/>
      </c>
      <c r="AE92" s="321" t="str">
        <f t="shared" ca="1" si="14"/>
        <v/>
      </c>
    </row>
    <row r="93" spans="1:31" ht="15.75" x14ac:dyDescent="0.25">
      <c r="A93" s="361">
        <f t="shared" si="4"/>
        <v>1</v>
      </c>
      <c r="B93" s="361">
        <f t="shared" ca="1" si="5"/>
        <v>4</v>
      </c>
      <c r="C93" s="361">
        <f t="shared" ca="1" si="6"/>
        <v>7</v>
      </c>
      <c r="D93" s="369">
        <v>1978</v>
      </c>
      <c r="E93" s="118" t="s">
        <v>24</v>
      </c>
      <c r="F93" s="119" t="s">
        <v>3</v>
      </c>
      <c r="G93" s="315" t="s">
        <v>0</v>
      </c>
      <c r="H93" s="315" t="s">
        <v>42</v>
      </c>
      <c r="I93" s="135" t="s">
        <v>40</v>
      </c>
      <c r="J93" s="136" t="s">
        <v>9</v>
      </c>
      <c r="K93" s="120" t="s">
        <v>24</v>
      </c>
      <c r="L93" s="121" t="s">
        <v>3</v>
      </c>
      <c r="M93" s="127" t="str">
        <f ca="1">IF(OFFSET(CL!$B$1,$U93,0)="England",OFFSET(CL!$B$1,$U93,1),"")</f>
        <v>Liverpool</v>
      </c>
      <c r="N93" s="7" t="str">
        <f ca="1">IF(OFFSET(CL!$F$1,$U93,0)="England",OFFSET(CL!$F$1,$U93,-1),"")</f>
        <v/>
      </c>
      <c r="O93" s="318" t="str">
        <f ca="1">IF(OFFSET(CL!$I$1,$U93,0)="England",OFFSET(CL!$I$1,$U93,1),"")</f>
        <v/>
      </c>
      <c r="P93" s="318" t="str">
        <f ca="1">IF(OFFSET(CL!$L$1,$U93,0)="England",OFFSET(CL!$L$1,$U93,-1),"")</f>
        <v/>
      </c>
      <c r="Q93" s="129" t="str">
        <f ca="1">IFERROR(IF(OFFSET(EL!$B$1,$V93,0)="England",OFFSET(EL!$B$1,$V93,1),""),"")</f>
        <v/>
      </c>
      <c r="R93" s="130" t="str">
        <f ca="1">IFERROR(IF(OFFSET(EL!$F$1,$V93,0)="England",OFFSET(EL!$F$1,$V93,-1),""),"")</f>
        <v/>
      </c>
      <c r="S93" s="129" t="str">
        <f ca="1">IFERROR(IF(OFFSET(Conf!$B$1,$W93,0)="England",OFFSET(Conf!$B$1,$W93,1),""),"")</f>
        <v/>
      </c>
      <c r="T93" s="130" t="str">
        <f ca="1">IFERROR(IF(OFFSET(Conf!$F$1,$W93,0)="England",OFFSET(Conf!$F$1,$W93,-1),""),"")</f>
        <v/>
      </c>
      <c r="U93" s="8">
        <f>MATCH(D93,CL!G:G,0)-1</f>
        <v>23</v>
      </c>
      <c r="V93" s="8">
        <f>MATCH(D93,EL!G:G,0)-1</f>
        <v>20</v>
      </c>
      <c r="W93" s="8">
        <f>MATCH(D93,Conf!G:G,0)-1</f>
        <v>18</v>
      </c>
      <c r="Y93" s="164" t="str">
        <f t="shared" si="8"/>
        <v/>
      </c>
      <c r="Z93" s="166" t="str">
        <f t="shared" si="12"/>
        <v>Notts Forest</v>
      </c>
      <c r="AA93" s="166" t="str">
        <f t="shared" si="13"/>
        <v/>
      </c>
      <c r="AB93" s="171" t="str">
        <f t="shared" ca="1" si="9"/>
        <v/>
      </c>
      <c r="AC93" s="171" t="str">
        <f t="shared" ca="1" si="10"/>
        <v/>
      </c>
      <c r="AD93" s="171" t="str">
        <f t="shared" ca="1" si="11"/>
        <v/>
      </c>
      <c r="AE93" s="321" t="str">
        <f t="shared" ca="1" si="14"/>
        <v/>
      </c>
    </row>
    <row r="94" spans="1:31" ht="15.75" x14ac:dyDescent="0.25">
      <c r="A94" s="361">
        <f t="shared" si="4"/>
        <v>1</v>
      </c>
      <c r="B94" s="361">
        <f t="shared" ca="1" si="5"/>
        <v>4</v>
      </c>
      <c r="C94" s="361">
        <f t="shared" ca="1" si="6"/>
        <v>0</v>
      </c>
      <c r="D94" s="369">
        <v>1979</v>
      </c>
      <c r="E94" s="118" t="s">
        <v>3</v>
      </c>
      <c r="F94" s="119" t="s">
        <v>24</v>
      </c>
      <c r="G94" s="315" t="s">
        <v>21</v>
      </c>
      <c r="H94" s="315" t="s">
        <v>0</v>
      </c>
      <c r="I94" s="135" t="s">
        <v>9</v>
      </c>
      <c r="J94" s="136" t="s">
        <v>43</v>
      </c>
      <c r="K94" s="120" t="s">
        <v>24</v>
      </c>
      <c r="L94" s="121" t="s">
        <v>13</v>
      </c>
      <c r="M94" s="127" t="str">
        <f ca="1">IF(OFFSET(CL!$B$1,$U94,0)="England",OFFSET(CL!$B$1,$U94,1),"")</f>
        <v>Notts Forest</v>
      </c>
      <c r="N94" s="7" t="str">
        <f ca="1">IF(OFFSET(CL!$F$1,$U94,0)="England",OFFSET(CL!$F$1,$U94,-1),"")</f>
        <v/>
      </c>
      <c r="O94" s="318" t="str">
        <f ca="1">IF(OFFSET(CL!$I$1,$U94,0)="England",OFFSET(CL!$I$1,$U94,1),"")</f>
        <v/>
      </c>
      <c r="P94" s="318" t="str">
        <f ca="1">IF(OFFSET(CL!$L$1,$U94,0)="England",OFFSET(CL!$L$1,$U94,-1),"")</f>
        <v/>
      </c>
      <c r="Q94" s="129" t="str">
        <f ca="1">IFERROR(IF(OFFSET(EL!$B$1,$V94,0)="England",OFFSET(EL!$B$1,$V94,1),""),"")</f>
        <v/>
      </c>
      <c r="R94" s="130" t="str">
        <f ca="1">IFERROR(IF(OFFSET(EL!$F$1,$V94,0)="England",OFFSET(EL!$F$1,$V94,-1),""),"")</f>
        <v/>
      </c>
      <c r="S94" s="129" t="str">
        <f ca="1">IFERROR(IF(OFFSET(Conf!$B$1,$W94,0)="England",OFFSET(Conf!$B$1,$W94,1),""),"")</f>
        <v/>
      </c>
      <c r="T94" s="130" t="str">
        <f ca="1">IFERROR(IF(OFFSET(Conf!$F$1,$W94,0)="England",OFFSET(Conf!$F$1,$W94,-1),""),"")</f>
        <v/>
      </c>
      <c r="U94" s="8">
        <f>MATCH(D94,CL!G:G,0)-1</f>
        <v>24</v>
      </c>
      <c r="V94" s="8">
        <f>MATCH(D94,EL!G:G,0)-1</f>
        <v>21</v>
      </c>
      <c r="W94" s="8">
        <f>MATCH(D94,Conf!G:G,0)-1</f>
        <v>19</v>
      </c>
      <c r="Y94" s="164" t="str">
        <f t="shared" si="8"/>
        <v/>
      </c>
      <c r="Z94" s="166" t="str">
        <f t="shared" si="12"/>
        <v/>
      </c>
      <c r="AA94" s="166" t="str">
        <f t="shared" si="13"/>
        <v/>
      </c>
      <c r="AB94" s="171" t="str">
        <f t="shared" ca="1" si="9"/>
        <v/>
      </c>
      <c r="AC94" s="171" t="str">
        <f t="shared" ca="1" si="10"/>
        <v/>
      </c>
      <c r="AD94" s="171" t="str">
        <f t="shared" ca="1" si="11"/>
        <v/>
      </c>
      <c r="AE94" s="321" t="str">
        <f t="shared" ca="1" si="14"/>
        <v>Notts Forest</v>
      </c>
    </row>
    <row r="95" spans="1:31" ht="15.75" x14ac:dyDescent="0.25">
      <c r="A95" s="361">
        <f t="shared" si="4"/>
        <v>1</v>
      </c>
      <c r="B95" s="361">
        <f t="shared" ca="1" si="5"/>
        <v>4</v>
      </c>
      <c r="C95" s="361">
        <f t="shared" ca="1" si="6"/>
        <v>1</v>
      </c>
      <c r="D95" s="369">
        <v>1980</v>
      </c>
      <c r="E95" s="118" t="s">
        <v>3</v>
      </c>
      <c r="F95" s="119" t="s">
        <v>43</v>
      </c>
      <c r="G95" s="315" t="s">
        <v>40</v>
      </c>
      <c r="H95" s="315" t="s">
        <v>9</v>
      </c>
      <c r="I95" s="135" t="s">
        <v>50</v>
      </c>
      <c r="J95" s="136" t="s">
        <v>9</v>
      </c>
      <c r="K95" s="120" t="s">
        <v>22</v>
      </c>
      <c r="L95" s="121" t="s">
        <v>24</v>
      </c>
      <c r="M95" s="127" t="str">
        <f ca="1">IF(OFFSET(CL!$B$1,$U95,0)="England",OFFSET(CL!$B$1,$U95,1),"")</f>
        <v>Notts Forest</v>
      </c>
      <c r="N95" s="7" t="str">
        <f ca="1">IF(OFFSET(CL!$F$1,$U95,0)="England",OFFSET(CL!$F$1,$U95,-1),"")</f>
        <v/>
      </c>
      <c r="O95" s="318" t="str">
        <f ca="1">IF(OFFSET(CL!$I$1,$U95,0)="England",OFFSET(CL!$I$1,$U95,1),"")</f>
        <v/>
      </c>
      <c r="P95" s="318" t="str">
        <f ca="1">IF(OFFSET(CL!$L$1,$U95,0)="England",OFFSET(CL!$L$1,$U95,-1),"")</f>
        <v/>
      </c>
      <c r="Q95" s="129" t="str">
        <f ca="1">IFERROR(IF(OFFSET(EL!$B$1,$V95,0)="England",OFFSET(EL!$B$1,$V95,1),""),"")</f>
        <v/>
      </c>
      <c r="R95" s="130" t="str">
        <f ca="1">IFERROR(IF(OFFSET(EL!$F$1,$V95,0)="England",OFFSET(EL!$F$1,$V95,-1),""),"")</f>
        <v/>
      </c>
      <c r="S95" s="129" t="str">
        <f ca="1">IFERROR(IF(OFFSET(Conf!$B$1,$W95,0)="England",OFFSET(Conf!$B$1,$W95,1),""),"")</f>
        <v/>
      </c>
      <c r="T95" s="130" t="str">
        <f ca="1">IFERROR(IF(OFFSET(Conf!$F$1,$W95,0)="England",OFFSET(Conf!$F$1,$W95,-1),""),"")</f>
        <v>Arsenal</v>
      </c>
      <c r="U95" s="8">
        <f>MATCH(D95,CL!G:G,0)-1</f>
        <v>25</v>
      </c>
      <c r="V95" s="8">
        <f>MATCH(D95,EL!G:G,0)-1</f>
        <v>22</v>
      </c>
      <c r="W95" s="8">
        <f>MATCH(D95,Conf!G:G,0)-1</f>
        <v>20</v>
      </c>
      <c r="Y95" s="164" t="str">
        <f t="shared" si="8"/>
        <v/>
      </c>
      <c r="Z95" s="166" t="str">
        <f t="shared" si="12"/>
        <v/>
      </c>
      <c r="AA95" s="166" t="str">
        <f t="shared" si="13"/>
        <v/>
      </c>
      <c r="AB95" s="171" t="str">
        <f t="shared" ca="1" si="9"/>
        <v/>
      </c>
      <c r="AC95" s="171" t="str">
        <f t="shared" ca="1" si="10"/>
        <v/>
      </c>
      <c r="AD95" s="171" t="str">
        <f t="shared" ca="1" si="11"/>
        <v/>
      </c>
      <c r="AE95" s="321" t="str">
        <f t="shared" ca="1" si="14"/>
        <v/>
      </c>
    </row>
    <row r="96" spans="1:31" ht="15.75" x14ac:dyDescent="0.25">
      <c r="A96" s="361">
        <f t="shared" si="4"/>
        <v>1</v>
      </c>
      <c r="B96" s="361">
        <f t="shared" ca="1" si="5"/>
        <v>5</v>
      </c>
      <c r="C96" s="361">
        <f t="shared" ca="1" si="6"/>
        <v>2</v>
      </c>
      <c r="D96" s="369">
        <v>1981</v>
      </c>
      <c r="E96" s="118" t="s">
        <v>1</v>
      </c>
      <c r="F96" s="119" t="s">
        <v>40</v>
      </c>
      <c r="G96" s="315" t="s">
        <v>9</v>
      </c>
      <c r="H96" s="315" t="s">
        <v>21</v>
      </c>
      <c r="I96" s="135" t="s">
        <v>23</v>
      </c>
      <c r="J96" s="136" t="s">
        <v>42</v>
      </c>
      <c r="K96" s="120" t="s">
        <v>3</v>
      </c>
      <c r="L96" s="121" t="s">
        <v>50</v>
      </c>
      <c r="M96" s="127" t="str">
        <f ca="1">IF(OFFSET(CL!$B$1,$U96,0)="England",OFFSET(CL!$B$1,$U96,1),"")</f>
        <v>Liverpool</v>
      </c>
      <c r="N96" s="7" t="str">
        <f ca="1">IF(OFFSET(CL!$F$1,$U96,0)="England",OFFSET(CL!$F$1,$U96,-1),"")</f>
        <v/>
      </c>
      <c r="O96" s="318" t="str">
        <f ca="1">IF(OFFSET(CL!$I$1,$U96,0)="England",OFFSET(CL!$I$1,$U96,1),"")</f>
        <v/>
      </c>
      <c r="P96" s="318" t="str">
        <f ca="1">IF(OFFSET(CL!$L$1,$U96,0)="England",OFFSET(CL!$L$1,$U96,-1),"")</f>
        <v/>
      </c>
      <c r="Q96" s="129" t="str">
        <f ca="1">IFERROR(IF(OFFSET(EL!$B$1,$V96,0)="England",OFFSET(EL!$B$1,$V96,1),""),"")</f>
        <v>Ipswich</v>
      </c>
      <c r="R96" s="130" t="str">
        <f ca="1">IFERROR(IF(OFFSET(EL!$F$1,$V96,0)="England",OFFSET(EL!$F$1,$V96,-1),""),"")</f>
        <v/>
      </c>
      <c r="S96" s="129" t="str">
        <f ca="1">IFERROR(IF(OFFSET(Conf!$B$1,$W96,0)="England",OFFSET(Conf!$B$1,$W96,1),""),"")</f>
        <v/>
      </c>
      <c r="T96" s="130" t="str">
        <f ca="1">IFERROR(IF(OFFSET(Conf!$F$1,$W96,0)="England",OFFSET(Conf!$F$1,$W96,-1),""),"")</f>
        <v/>
      </c>
      <c r="U96" s="8">
        <f>MATCH(D96,CL!G:G,0)-1</f>
        <v>26</v>
      </c>
      <c r="V96" s="8">
        <f>MATCH(D96,EL!G:G,0)-1</f>
        <v>23</v>
      </c>
      <c r="W96" s="8">
        <f>MATCH(D96,Conf!G:G,0)-1</f>
        <v>21</v>
      </c>
      <c r="Y96" s="164" t="str">
        <f t="shared" si="8"/>
        <v/>
      </c>
      <c r="Z96" s="166" t="str">
        <f t="shared" si="12"/>
        <v/>
      </c>
      <c r="AA96" s="166" t="str">
        <f t="shared" si="13"/>
        <v/>
      </c>
      <c r="AB96" s="171" t="str">
        <f t="shared" ca="1" si="9"/>
        <v/>
      </c>
      <c r="AC96" s="171" t="str">
        <f t="shared" ca="1" si="10"/>
        <v/>
      </c>
      <c r="AD96" s="171" t="str">
        <f t="shared" ca="1" si="11"/>
        <v/>
      </c>
      <c r="AE96" s="321" t="str">
        <f t="shared" ca="1" si="14"/>
        <v>Liverpool</v>
      </c>
    </row>
    <row r="97" spans="1:31" ht="15.75" x14ac:dyDescent="0.25">
      <c r="A97" s="361">
        <f t="shared" si="4"/>
        <v>1</v>
      </c>
      <c r="B97" s="361">
        <f t="shared" ca="1" si="5"/>
        <v>4</v>
      </c>
      <c r="C97" s="361">
        <f t="shared" ca="1" si="6"/>
        <v>3</v>
      </c>
      <c r="D97" s="369">
        <v>1982</v>
      </c>
      <c r="E97" s="118" t="s">
        <v>3</v>
      </c>
      <c r="F97" s="119" t="s">
        <v>40</v>
      </c>
      <c r="G97" s="315" t="s">
        <v>43</v>
      </c>
      <c r="H97" s="315" t="s">
        <v>23</v>
      </c>
      <c r="I97" s="135" t="s">
        <v>23</v>
      </c>
      <c r="J97" s="136" t="s">
        <v>25</v>
      </c>
      <c r="K97" s="120" t="s">
        <v>3</v>
      </c>
      <c r="L97" s="121" t="s">
        <v>23</v>
      </c>
      <c r="M97" s="127" t="str">
        <f ca="1">IF(OFFSET(CL!$B$1,$U97,0)="England",OFFSET(CL!$B$1,$U97,1),"")</f>
        <v>Aston Villa</v>
      </c>
      <c r="N97" s="7" t="str">
        <f ca="1">IF(OFFSET(CL!$F$1,$U97,0)="England",OFFSET(CL!$F$1,$U97,-1),"")</f>
        <v/>
      </c>
      <c r="O97" s="318" t="str">
        <f ca="1">IF(OFFSET(CL!$I$1,$U97,0)="England",OFFSET(CL!$I$1,$U97,1),"")</f>
        <v/>
      </c>
      <c r="P97" s="318" t="str">
        <f ca="1">IF(OFFSET(CL!$L$1,$U97,0)="England",OFFSET(CL!$L$1,$U97,-1),"")</f>
        <v/>
      </c>
      <c r="Q97" s="129" t="str">
        <f ca="1">IFERROR(IF(OFFSET(EL!$B$1,$V97,0)="England",OFFSET(EL!$B$1,$V97,1),""),"")</f>
        <v/>
      </c>
      <c r="R97" s="130" t="str">
        <f ca="1">IFERROR(IF(OFFSET(EL!$F$1,$V97,0)="England",OFFSET(EL!$F$1,$V97,-1),""),"")</f>
        <v/>
      </c>
      <c r="S97" s="129" t="str">
        <f ca="1">IFERROR(IF(OFFSET(Conf!$B$1,$W97,0)="England",OFFSET(Conf!$B$1,$W97,1),""),"")</f>
        <v/>
      </c>
      <c r="T97" s="130" t="str">
        <f ca="1">IFERROR(IF(OFFSET(Conf!$F$1,$W97,0)="England",OFFSET(Conf!$F$1,$W97,-1),""),"")</f>
        <v/>
      </c>
      <c r="U97" s="8">
        <f>MATCH(D97,CL!G:G,0)-1</f>
        <v>27</v>
      </c>
      <c r="V97" s="8">
        <f>MATCH(D97,EL!G:G,0)-1</f>
        <v>24</v>
      </c>
      <c r="W97" s="8">
        <f>MATCH(D97,Conf!G:G,0)-1</f>
        <v>22</v>
      </c>
      <c r="Y97" s="164" t="str">
        <f t="shared" si="8"/>
        <v/>
      </c>
      <c r="Z97" s="166" t="str">
        <f t="shared" si="12"/>
        <v>Liverpool</v>
      </c>
      <c r="AA97" s="166" t="str">
        <f t="shared" si="13"/>
        <v/>
      </c>
      <c r="AB97" s="171" t="str">
        <f t="shared" ca="1" si="9"/>
        <v/>
      </c>
      <c r="AC97" s="171" t="str">
        <f t="shared" ca="1" si="10"/>
        <v/>
      </c>
      <c r="AD97" s="171" t="str">
        <f t="shared" ca="1" si="11"/>
        <v/>
      </c>
      <c r="AE97" s="321" t="str">
        <f t="shared" ca="1" si="14"/>
        <v/>
      </c>
    </row>
    <row r="98" spans="1:31" ht="15.75" x14ac:dyDescent="0.25">
      <c r="A98" s="361">
        <f t="shared" si="4"/>
        <v>1</v>
      </c>
      <c r="B98" s="361">
        <f t="shared" ca="1" si="5"/>
        <v>3</v>
      </c>
      <c r="C98" s="361">
        <f t="shared" ca="1" si="6"/>
        <v>4</v>
      </c>
      <c r="D98" s="369">
        <v>1983</v>
      </c>
      <c r="E98" s="118" t="s">
        <v>3</v>
      </c>
      <c r="F98" s="119" t="s">
        <v>12</v>
      </c>
      <c r="G98" s="315" t="s">
        <v>43</v>
      </c>
      <c r="H98" s="315" t="s">
        <v>23</v>
      </c>
      <c r="I98" s="135" t="s">
        <v>43</v>
      </c>
      <c r="J98" s="136" t="s">
        <v>36</v>
      </c>
      <c r="K98" s="120" t="s">
        <v>3</v>
      </c>
      <c r="L98" s="121" t="s">
        <v>43</v>
      </c>
      <c r="M98" s="127" t="str">
        <f ca="1">IF(OFFSET(CL!$B$1,$U98,0)="England",OFFSET(CL!$B$1,$U98,1),"")</f>
        <v/>
      </c>
      <c r="N98" s="7" t="str">
        <f ca="1">IF(OFFSET(CL!$F$1,$U98,0)="England",OFFSET(CL!$F$1,$U98,-1),"")</f>
        <v/>
      </c>
      <c r="O98" s="318" t="str">
        <f ca="1">IF(OFFSET(CL!$I$1,$U98,0)="England",OFFSET(CL!$I$1,$U98,1),"")</f>
        <v/>
      </c>
      <c r="P98" s="318" t="str">
        <f ca="1">IF(OFFSET(CL!$L$1,$U98,0)="England",OFFSET(CL!$L$1,$U98,-1),"")</f>
        <v/>
      </c>
      <c r="Q98" s="129" t="str">
        <f ca="1">IFERROR(IF(OFFSET(EL!$B$1,$V98,0)="England",OFFSET(EL!$B$1,$V98,1),""),"")</f>
        <v/>
      </c>
      <c r="R98" s="130" t="str">
        <f ca="1">IFERROR(IF(OFFSET(EL!$F$1,$V98,0)="England",OFFSET(EL!$F$1,$V98,-1),""),"")</f>
        <v/>
      </c>
      <c r="S98" s="129" t="str">
        <f ca="1">IFERROR(IF(OFFSET(Conf!$B$1,$W98,0)="England",OFFSET(Conf!$B$1,$W98,1),""),"")</f>
        <v/>
      </c>
      <c r="T98" s="130" t="str">
        <f ca="1">IFERROR(IF(OFFSET(Conf!$F$1,$W98,0)="England",OFFSET(Conf!$F$1,$W98,-1),""),"")</f>
        <v/>
      </c>
      <c r="U98" s="8">
        <f>MATCH(D98,CL!G:G,0)-1</f>
        <v>28</v>
      </c>
      <c r="V98" s="8">
        <f>MATCH(D98,EL!G:G,0)-1</f>
        <v>25</v>
      </c>
      <c r="W98" s="8">
        <f>MATCH(D98,Conf!G:G,0)-1</f>
        <v>23</v>
      </c>
      <c r="Y98" s="164" t="str">
        <f t="shared" si="8"/>
        <v/>
      </c>
      <c r="Z98" s="166" t="str">
        <f t="shared" si="12"/>
        <v>Liverpool</v>
      </c>
      <c r="AA98" s="166" t="str">
        <f t="shared" si="13"/>
        <v/>
      </c>
      <c r="AB98" s="171" t="str">
        <f t="shared" ca="1" si="9"/>
        <v/>
      </c>
      <c r="AC98" s="171" t="str">
        <f t="shared" ca="1" si="10"/>
        <v/>
      </c>
      <c r="AD98" s="171" t="str">
        <f t="shared" ca="1" si="11"/>
        <v/>
      </c>
      <c r="AE98" s="321" t="str">
        <f t="shared" ca="1" si="14"/>
        <v/>
      </c>
    </row>
    <row r="99" spans="1:31" ht="15.75" x14ac:dyDescent="0.25">
      <c r="A99" s="361">
        <f t="shared" si="4"/>
        <v>1</v>
      </c>
      <c r="B99" s="361">
        <f t="shared" ca="1" si="5"/>
        <v>5</v>
      </c>
      <c r="C99" s="361">
        <f t="shared" ca="1" si="6"/>
        <v>5</v>
      </c>
      <c r="D99" s="369">
        <v>1984</v>
      </c>
      <c r="E99" s="118" t="s">
        <v>3</v>
      </c>
      <c r="F99" s="119" t="s">
        <v>13</v>
      </c>
      <c r="G99" s="315" t="s">
        <v>24</v>
      </c>
      <c r="H99" s="315" t="s">
        <v>43</v>
      </c>
      <c r="I99" s="135" t="s">
        <v>0</v>
      </c>
      <c r="J99" s="136" t="s">
        <v>12</v>
      </c>
      <c r="K99" s="120" t="s">
        <v>3</v>
      </c>
      <c r="L99" s="121" t="s">
        <v>0</v>
      </c>
      <c r="M99" s="127" t="str">
        <f ca="1">IF(OFFSET(CL!$B$1,$U99,0)="England",OFFSET(CL!$B$1,$U99,1),"")</f>
        <v>Liverpool</v>
      </c>
      <c r="N99" s="7" t="str">
        <f ca="1">IF(OFFSET(CL!$F$1,$U99,0)="England",OFFSET(CL!$F$1,$U99,-1),"")</f>
        <v/>
      </c>
      <c r="O99" s="318" t="str">
        <f ca="1">IF(OFFSET(CL!$I$1,$U99,0)="England",OFFSET(CL!$I$1,$U99,1),"")</f>
        <v/>
      </c>
      <c r="P99" s="318" t="str">
        <f ca="1">IF(OFFSET(CL!$L$1,$U99,0)="England",OFFSET(CL!$L$1,$U99,-1),"")</f>
        <v/>
      </c>
      <c r="Q99" s="129" t="str">
        <f ca="1">IFERROR(IF(OFFSET(EL!$B$1,$V99,0)="England",OFFSET(EL!$B$1,$V99,1),""),"")</f>
        <v>Spurs</v>
      </c>
      <c r="R99" s="130" t="str">
        <f ca="1">IFERROR(IF(OFFSET(EL!$F$1,$V99,0)="England",OFFSET(EL!$F$1,$V99,-1),""),"")</f>
        <v/>
      </c>
      <c r="S99" s="129" t="str">
        <f ca="1">IFERROR(IF(OFFSET(Conf!$B$1,$W99,0)="England",OFFSET(Conf!$B$1,$W99,1),""),"")</f>
        <v/>
      </c>
      <c r="T99" s="130" t="str">
        <f ca="1">IFERROR(IF(OFFSET(Conf!$F$1,$W99,0)="England",OFFSET(Conf!$F$1,$W99,-1),""),"")</f>
        <v/>
      </c>
      <c r="U99" s="8">
        <f>MATCH(D99,CL!G:G,0)-1</f>
        <v>29</v>
      </c>
      <c r="V99" s="8">
        <f>MATCH(D99,EL!G:G,0)-1</f>
        <v>26</v>
      </c>
      <c r="W99" s="8">
        <f>MATCH(D99,Conf!G:G,0)-1</f>
        <v>24</v>
      </c>
      <c r="Y99" s="164" t="str">
        <f t="shared" si="8"/>
        <v/>
      </c>
      <c r="Z99" s="166" t="str">
        <f t="shared" si="12"/>
        <v>Liverpool</v>
      </c>
      <c r="AA99" s="166" t="str">
        <f t="shared" si="13"/>
        <v/>
      </c>
      <c r="AB99" s="171" t="str">
        <f t="shared" ca="1" si="9"/>
        <v>Liverpool</v>
      </c>
      <c r="AC99" s="171" t="str">
        <f t="shared" ca="1" si="10"/>
        <v/>
      </c>
      <c r="AD99" s="171" t="str">
        <f t="shared" ca="1" si="11"/>
        <v/>
      </c>
      <c r="AE99" s="321" t="str">
        <f t="shared" ca="1" si="14"/>
        <v>Liverpool</v>
      </c>
    </row>
    <row r="100" spans="1:31" ht="15.75" x14ac:dyDescent="0.25">
      <c r="A100" s="361">
        <f t="shared" si="4"/>
        <v>1</v>
      </c>
      <c r="B100" s="361">
        <f t="shared" ca="1" si="5"/>
        <v>4</v>
      </c>
      <c r="C100" s="361">
        <f t="shared" ca="1" si="6"/>
        <v>6</v>
      </c>
      <c r="D100" s="369">
        <v>1985</v>
      </c>
      <c r="E100" s="118" t="s">
        <v>0</v>
      </c>
      <c r="F100" s="119" t="s">
        <v>3</v>
      </c>
      <c r="G100" s="315" t="s">
        <v>23</v>
      </c>
      <c r="H100" s="315" t="s">
        <v>43</v>
      </c>
      <c r="I100" s="135" t="s">
        <v>43</v>
      </c>
      <c r="J100" s="136" t="s">
        <v>0</v>
      </c>
      <c r="K100" s="120" t="s">
        <v>57</v>
      </c>
      <c r="L100" s="121" t="s">
        <v>2</v>
      </c>
      <c r="M100" s="127" t="str">
        <f ca="1">IF(OFFSET(CL!$B$1,$U100,0)="England",OFFSET(CL!$B$1,$U100,1),"")</f>
        <v/>
      </c>
      <c r="N100" s="7" t="str">
        <f ca="1">IF(OFFSET(CL!$F$1,$U100,0)="England",OFFSET(CL!$F$1,$U100,-1),"")</f>
        <v>Liverpool</v>
      </c>
      <c r="O100" s="318" t="str">
        <f ca="1">IF(OFFSET(CL!$I$1,$U100,0)="England",OFFSET(CL!$I$1,$U100,1),"")</f>
        <v/>
      </c>
      <c r="P100" s="318" t="str">
        <f ca="1">IF(OFFSET(CL!$L$1,$U100,0)="England",OFFSET(CL!$L$1,$U100,-1),"")</f>
        <v/>
      </c>
      <c r="Q100" s="129" t="str">
        <f ca="1">IFERROR(IF(OFFSET(EL!$B$1,$V100,0)="England",OFFSET(EL!$B$1,$V100,1),""),"")</f>
        <v/>
      </c>
      <c r="R100" s="130" t="str">
        <f ca="1">IFERROR(IF(OFFSET(EL!$F$1,$V100,0)="England",OFFSET(EL!$F$1,$V100,-1),""),"")</f>
        <v/>
      </c>
      <c r="S100" s="129" t="str">
        <f ca="1">IFERROR(IF(OFFSET(Conf!$B$1,$W100,0)="England",OFFSET(Conf!$B$1,$W100,1),""),"")</f>
        <v>Everton</v>
      </c>
      <c r="T100" s="130" t="str">
        <f ca="1">IFERROR(IF(OFFSET(Conf!$F$1,$W100,0)="England",OFFSET(Conf!$F$1,$W100,-1),""),"")</f>
        <v/>
      </c>
      <c r="U100" s="8">
        <f>MATCH(D100,CL!G:G,0)-1</f>
        <v>30</v>
      </c>
      <c r="V100" s="8">
        <f>MATCH(D100,EL!G:G,0)-1</f>
        <v>27</v>
      </c>
      <c r="W100" s="8">
        <f>MATCH(D100,Conf!G:G,0)-1</f>
        <v>25</v>
      </c>
      <c r="Y100" s="164" t="str">
        <f t="shared" si="8"/>
        <v/>
      </c>
      <c r="Z100" s="166" t="str">
        <f t="shared" si="12"/>
        <v/>
      </c>
      <c r="AA100" s="166" t="str">
        <f t="shared" si="13"/>
        <v/>
      </c>
      <c r="AB100" s="171" t="str">
        <f t="shared" ca="1" si="9"/>
        <v/>
      </c>
      <c r="AC100" s="171" t="str">
        <f t="shared" ca="1" si="10"/>
        <v>Everton</v>
      </c>
      <c r="AD100" s="171" t="str">
        <f t="shared" ca="1" si="11"/>
        <v/>
      </c>
      <c r="AE100" s="321" t="str">
        <f t="shared" ca="1" si="14"/>
        <v/>
      </c>
    </row>
    <row r="101" spans="1:31" ht="15.75" customHeight="1" x14ac:dyDescent="0.25">
      <c r="A101" s="361">
        <f t="shared" si="4"/>
        <v>1</v>
      </c>
      <c r="B101" s="361">
        <f t="shared" si="5"/>
        <v>3</v>
      </c>
      <c r="C101" s="361">
        <f t="shared" ca="1" si="6"/>
        <v>7</v>
      </c>
      <c r="D101" s="369">
        <v>1986</v>
      </c>
      <c r="E101" s="118" t="s">
        <v>3</v>
      </c>
      <c r="F101" s="119" t="s">
        <v>0</v>
      </c>
      <c r="G101" s="315" t="s">
        <v>50</v>
      </c>
      <c r="H101" s="315" t="s">
        <v>43</v>
      </c>
      <c r="I101" s="135" t="s">
        <v>3</v>
      </c>
      <c r="J101" s="136" t="s">
        <v>0</v>
      </c>
      <c r="K101" s="120" t="s">
        <v>61</v>
      </c>
      <c r="L101" s="121" t="s">
        <v>25</v>
      </c>
      <c r="M101" s="370"/>
      <c r="N101" s="371"/>
      <c r="O101" s="371"/>
      <c r="P101" s="371"/>
      <c r="Q101" s="371"/>
      <c r="R101" s="371"/>
      <c r="S101" s="371"/>
      <c r="T101" s="372"/>
      <c r="U101" s="8">
        <f>MATCH(D101,CL!G:G,0)-1</f>
        <v>31</v>
      </c>
      <c r="V101" s="8">
        <f>MATCH(D101,EL!G:G,0)-1</f>
        <v>28</v>
      </c>
      <c r="W101" s="8">
        <f>MATCH(D101,Conf!G:G,0)-1</f>
        <v>26</v>
      </c>
      <c r="Y101" s="164" t="str">
        <f t="shared" si="8"/>
        <v>Liverpool</v>
      </c>
      <c r="Z101" s="166" t="str">
        <f t="shared" si="12"/>
        <v/>
      </c>
      <c r="AA101" s="166" t="str">
        <f t="shared" si="13"/>
        <v/>
      </c>
      <c r="AB101" s="190" t="str">
        <f t="shared" si="9"/>
        <v/>
      </c>
      <c r="AC101" s="190" t="str">
        <f t="shared" si="10"/>
        <v/>
      </c>
      <c r="AD101" s="190" t="str">
        <f t="shared" si="11"/>
        <v/>
      </c>
      <c r="AE101" s="356" t="str">
        <f t="shared" si="14"/>
        <v/>
      </c>
    </row>
    <row r="102" spans="1:31" ht="15.75" x14ac:dyDescent="0.25">
      <c r="A102" s="361">
        <f t="shared" si="4"/>
        <v>1</v>
      </c>
      <c r="B102" s="361">
        <f t="shared" si="5"/>
        <v>3</v>
      </c>
      <c r="C102" s="361">
        <f t="shared" si="6"/>
        <v>0</v>
      </c>
      <c r="D102" s="369">
        <v>1987</v>
      </c>
      <c r="E102" s="118" t="s">
        <v>0</v>
      </c>
      <c r="F102" s="119" t="s">
        <v>3</v>
      </c>
      <c r="G102" s="315" t="s">
        <v>23</v>
      </c>
      <c r="H102" s="315" t="s">
        <v>9</v>
      </c>
      <c r="I102" s="135" t="s">
        <v>49</v>
      </c>
      <c r="J102" s="136" t="s">
        <v>23</v>
      </c>
      <c r="K102" s="120" t="s">
        <v>9</v>
      </c>
      <c r="L102" s="121" t="s">
        <v>3</v>
      </c>
      <c r="M102" s="370"/>
      <c r="N102" s="371"/>
      <c r="O102" s="371"/>
      <c r="P102" s="371"/>
      <c r="Q102" s="371"/>
      <c r="R102" s="371"/>
      <c r="S102" s="371"/>
      <c r="T102" s="372"/>
      <c r="U102" s="8">
        <f>MATCH(D102,CL!G:G,0)-1</f>
        <v>32</v>
      </c>
      <c r="V102" s="8">
        <f>MATCH(D102,EL!G:G,0)-1</f>
        <v>29</v>
      </c>
      <c r="W102" s="8">
        <f>MATCH(D102,Conf!G:G,0)-1</f>
        <v>27</v>
      </c>
      <c r="Y102" s="164" t="str">
        <f t="shared" si="8"/>
        <v/>
      </c>
      <c r="Z102" s="166" t="str">
        <f t="shared" si="12"/>
        <v/>
      </c>
      <c r="AA102" s="166" t="str">
        <f t="shared" si="13"/>
        <v/>
      </c>
      <c r="AB102" s="190" t="str">
        <f t="shared" si="9"/>
        <v/>
      </c>
      <c r="AC102" s="190" t="str">
        <f t="shared" si="10"/>
        <v/>
      </c>
      <c r="AD102" s="190" t="str">
        <f t="shared" si="11"/>
        <v/>
      </c>
      <c r="AE102" s="356" t="str">
        <f t="shared" si="14"/>
        <v/>
      </c>
    </row>
    <row r="103" spans="1:31" ht="15.75" x14ac:dyDescent="0.25">
      <c r="A103" s="361">
        <f t="shared" si="4"/>
        <v>1</v>
      </c>
      <c r="B103" s="361">
        <f t="shared" si="5"/>
        <v>3</v>
      </c>
      <c r="C103" s="361">
        <f t="shared" si="6"/>
        <v>1</v>
      </c>
      <c r="D103" s="369">
        <v>1988</v>
      </c>
      <c r="E103" s="118" t="s">
        <v>3</v>
      </c>
      <c r="F103" s="119" t="s">
        <v>43</v>
      </c>
      <c r="G103" s="315" t="s">
        <v>24</v>
      </c>
      <c r="H103" s="315" t="s">
        <v>0</v>
      </c>
      <c r="I103" s="135" t="s">
        <v>30</v>
      </c>
      <c r="J103" s="136" t="s">
        <v>3</v>
      </c>
      <c r="K103" s="120" t="s">
        <v>52</v>
      </c>
      <c r="L103" s="121" t="s">
        <v>9</v>
      </c>
      <c r="M103" s="370"/>
      <c r="N103" s="374" t="s">
        <v>532</v>
      </c>
      <c r="O103" s="371"/>
      <c r="P103" s="373"/>
      <c r="Q103" s="371"/>
      <c r="R103" s="371"/>
      <c r="S103" s="371"/>
      <c r="T103" s="372"/>
      <c r="U103" s="8">
        <f>MATCH(D103,CL!G:G,0)-1</f>
        <v>33</v>
      </c>
      <c r="V103" s="8">
        <f>MATCH(D103,EL!G:G,0)-1</f>
        <v>30</v>
      </c>
      <c r="W103" s="8">
        <f>MATCH(D103,Conf!G:G,0)-1</f>
        <v>28</v>
      </c>
      <c r="Y103" s="164" t="str">
        <f t="shared" ref="Y103:Y135" si="15">IF(E103=I103,E103,"")</f>
        <v/>
      </c>
      <c r="Z103" s="166" t="str">
        <f t="shared" si="12"/>
        <v/>
      </c>
      <c r="AA103" s="166" t="str">
        <f t="shared" si="13"/>
        <v/>
      </c>
      <c r="AB103" s="190" t="str">
        <f t="shared" ref="AB103:AB134" si="16">IF(E103=M103,E103,"")</f>
        <v/>
      </c>
      <c r="AC103" s="190" t="str">
        <f t="shared" ref="AC103:AC134" si="17">IF(OR(E103=Q103,E103=S103),E103,"")</f>
        <v/>
      </c>
      <c r="AD103" s="190" t="str">
        <f t="shared" ref="AD103:AD134" si="18">IF(OR(I103=M103,I103=Q103,I103=S103),I103,"")</f>
        <v/>
      </c>
      <c r="AE103" s="356" t="str">
        <f t="shared" si="14"/>
        <v/>
      </c>
    </row>
    <row r="104" spans="1:31" ht="15.75" x14ac:dyDescent="0.25">
      <c r="A104" s="361">
        <f t="shared" si="4"/>
        <v>1</v>
      </c>
      <c r="B104" s="361">
        <f t="shared" si="5"/>
        <v>3</v>
      </c>
      <c r="C104" s="361">
        <f t="shared" si="6"/>
        <v>0</v>
      </c>
      <c r="D104" s="369">
        <v>1989</v>
      </c>
      <c r="E104" s="118" t="s">
        <v>9</v>
      </c>
      <c r="F104" s="119" t="s">
        <v>3</v>
      </c>
      <c r="G104" s="315" t="s">
        <v>24</v>
      </c>
      <c r="H104" s="315" t="s">
        <v>57</v>
      </c>
      <c r="I104" s="135" t="s">
        <v>3</v>
      </c>
      <c r="J104" s="136" t="s">
        <v>0</v>
      </c>
      <c r="K104" s="120" t="s">
        <v>24</v>
      </c>
      <c r="L104" s="121" t="s">
        <v>52</v>
      </c>
      <c r="M104" s="370"/>
      <c r="N104" s="371"/>
      <c r="O104" s="371"/>
      <c r="P104" s="371"/>
      <c r="Q104" s="371"/>
      <c r="R104" s="371"/>
      <c r="S104" s="371"/>
      <c r="T104" s="372"/>
      <c r="U104" s="8">
        <f>MATCH(D104,CL!G:G,0)-1</f>
        <v>34</v>
      </c>
      <c r="V104" s="8">
        <f>MATCH(D104,EL!G:G,0)-1</f>
        <v>31</v>
      </c>
      <c r="W104" s="8">
        <f>MATCH(D104,Conf!G:G,0)-1</f>
        <v>29</v>
      </c>
      <c r="Y104" s="164" t="str">
        <f t="shared" si="15"/>
        <v/>
      </c>
      <c r="Z104" s="166" t="str">
        <f t="shared" si="12"/>
        <v/>
      </c>
      <c r="AA104" s="166" t="str">
        <f t="shared" si="13"/>
        <v/>
      </c>
      <c r="AB104" s="190" t="str">
        <f t="shared" si="16"/>
        <v/>
      </c>
      <c r="AC104" s="190" t="str">
        <f t="shared" si="17"/>
        <v/>
      </c>
      <c r="AD104" s="190" t="str">
        <f t="shared" si="18"/>
        <v/>
      </c>
      <c r="AE104" s="356" t="str">
        <f t="shared" si="14"/>
        <v/>
      </c>
    </row>
    <row r="105" spans="1:31" ht="15.75" x14ac:dyDescent="0.25">
      <c r="A105" s="361">
        <f t="shared" si="4"/>
        <v>1</v>
      </c>
      <c r="B105" s="361">
        <f t="shared" si="5"/>
        <v>3</v>
      </c>
      <c r="C105" s="361">
        <f t="shared" si="6"/>
        <v>1</v>
      </c>
      <c r="D105" s="369">
        <v>1990</v>
      </c>
      <c r="E105" s="118" t="s">
        <v>3</v>
      </c>
      <c r="F105" s="119" t="s">
        <v>1</v>
      </c>
      <c r="G105" s="315" t="s">
        <v>23</v>
      </c>
      <c r="H105" s="315" t="s">
        <v>9</v>
      </c>
      <c r="I105" s="135" t="s">
        <v>43</v>
      </c>
      <c r="J105" s="136" t="s">
        <v>14</v>
      </c>
      <c r="K105" s="120" t="s">
        <v>24</v>
      </c>
      <c r="L105" s="121" t="s">
        <v>45</v>
      </c>
      <c r="M105" s="370"/>
      <c r="N105" s="371"/>
      <c r="O105" s="371"/>
      <c r="P105" s="371"/>
      <c r="Q105" s="371"/>
      <c r="R105" s="371"/>
      <c r="S105" s="371"/>
      <c r="T105" s="372"/>
      <c r="U105" s="8">
        <f>MATCH(D105,CL!G:G,0)-1</f>
        <v>35</v>
      </c>
      <c r="V105" s="8">
        <f>MATCH(D105,EL!G:G,0)-1</f>
        <v>32</v>
      </c>
      <c r="W105" s="8">
        <f>MATCH(D105,Conf!G:G,0)-1</f>
        <v>30</v>
      </c>
      <c r="Y105" s="164" t="str">
        <f t="shared" si="15"/>
        <v/>
      </c>
      <c r="Z105" s="166" t="str">
        <f t="shared" si="12"/>
        <v/>
      </c>
      <c r="AA105" s="166" t="str">
        <f t="shared" si="13"/>
        <v/>
      </c>
      <c r="AB105" s="190" t="str">
        <f t="shared" si="16"/>
        <v/>
      </c>
      <c r="AC105" s="190" t="str">
        <f t="shared" si="17"/>
        <v/>
      </c>
      <c r="AD105" s="190" t="str">
        <f t="shared" si="18"/>
        <v/>
      </c>
      <c r="AE105" s="356" t="str">
        <f t="shared" si="14"/>
        <v/>
      </c>
    </row>
    <row r="106" spans="1:31" ht="15.75" x14ac:dyDescent="0.25">
      <c r="A106" s="361">
        <f t="shared" si="4"/>
        <v>1</v>
      </c>
      <c r="B106" s="361">
        <f t="shared" ca="1" si="5"/>
        <v>4</v>
      </c>
      <c r="C106" s="361">
        <f t="shared" ca="1" si="6"/>
        <v>0</v>
      </c>
      <c r="D106" s="369">
        <v>1991</v>
      </c>
      <c r="E106" s="118" t="s">
        <v>9</v>
      </c>
      <c r="F106" s="119" t="s">
        <v>3</v>
      </c>
      <c r="G106" s="315" t="s">
        <v>14</v>
      </c>
      <c r="H106" s="315" t="s">
        <v>51</v>
      </c>
      <c r="I106" s="135" t="s">
        <v>23</v>
      </c>
      <c r="J106" s="136" t="s">
        <v>24</v>
      </c>
      <c r="K106" s="120" t="s">
        <v>20</v>
      </c>
      <c r="L106" s="121" t="s">
        <v>43</v>
      </c>
      <c r="M106" s="127" t="str">
        <f ca="1">IF(OFFSET(CL!$B$1,$U106,0)="England",OFFSET(CL!$B$1,$U106,1),"")</f>
        <v/>
      </c>
      <c r="N106" s="7" t="str">
        <f ca="1">IF(OFFSET(CL!$F$1,$U106,0)="England",OFFSET(CL!$F$1,$U106,-1),"")</f>
        <v/>
      </c>
      <c r="O106" s="318" t="str">
        <f ca="1">IF(OFFSET(CL!$I$1,$U106,0)="England",OFFSET(CL!$I$1,$U106,1),"")</f>
        <v/>
      </c>
      <c r="P106" s="318" t="str">
        <f ca="1">IF(OFFSET(CL!$L$1,$U106,0)="England",OFFSET(CL!$L$1,$U106,-1),"")</f>
        <v/>
      </c>
      <c r="Q106" s="129" t="str">
        <f ca="1">IFERROR(IF(OFFSET(EL!$B$1,$V106,0)="England",OFFSET(EL!$B$1,$V106,1),""),"")</f>
        <v/>
      </c>
      <c r="R106" s="130" t="str">
        <f ca="1">IFERROR(IF(OFFSET(EL!$F$1,$V106,0)="England",OFFSET(EL!$F$1,$V106,-1),""),"")</f>
        <v/>
      </c>
      <c r="S106" s="129" t="str">
        <f ca="1">IFERROR(IF(OFFSET(Conf!$B$1,$W106,0)="England",OFFSET(Conf!$B$1,$W106,1),""),"")</f>
        <v>Man Utd</v>
      </c>
      <c r="T106" s="130" t="str">
        <f ca="1">IFERROR(IF(OFFSET(Conf!$F$1,$W106,0)="England",OFFSET(Conf!$F$1,$W106,-1),""),"")</f>
        <v/>
      </c>
      <c r="U106" s="8">
        <f>MATCH(D106,CL!G:G,0)-1</f>
        <v>36</v>
      </c>
      <c r="V106" s="8">
        <f>MATCH(D106,EL!G:G,0)-1</f>
        <v>33</v>
      </c>
      <c r="W106" s="8">
        <f>MATCH(D106,Conf!G:G,0)-1</f>
        <v>31</v>
      </c>
      <c r="Y106" s="164" t="str">
        <f t="shared" si="15"/>
        <v/>
      </c>
      <c r="Z106" s="166" t="str">
        <f t="shared" si="12"/>
        <v/>
      </c>
      <c r="AA106" s="166" t="str">
        <f t="shared" si="13"/>
        <v/>
      </c>
      <c r="AB106" s="171" t="str">
        <f t="shared" ca="1" si="16"/>
        <v/>
      </c>
      <c r="AC106" s="171" t="str">
        <f t="shared" ca="1" si="17"/>
        <v/>
      </c>
      <c r="AD106" s="171" t="str">
        <f t="shared" ca="1" si="18"/>
        <v/>
      </c>
      <c r="AE106" s="321" t="str">
        <f t="shared" ca="1" si="14"/>
        <v/>
      </c>
    </row>
    <row r="107" spans="1:31" ht="15.75" x14ac:dyDescent="0.25">
      <c r="A107" s="361">
        <f t="shared" si="4"/>
        <v>1</v>
      </c>
      <c r="B107" s="361">
        <f t="shared" ca="1" si="5"/>
        <v>3</v>
      </c>
      <c r="C107" s="361">
        <f t="shared" ca="1" si="6"/>
        <v>1</v>
      </c>
      <c r="D107" s="369">
        <v>1992</v>
      </c>
      <c r="E107" s="118" t="s">
        <v>51</v>
      </c>
      <c r="F107" s="119" t="s">
        <v>43</v>
      </c>
      <c r="G107" s="315" t="s">
        <v>20</v>
      </c>
      <c r="H107" s="315" t="s">
        <v>9</v>
      </c>
      <c r="I107" s="135" t="s">
        <v>3</v>
      </c>
      <c r="J107" s="136" t="s">
        <v>2</v>
      </c>
      <c r="K107" s="120" t="s">
        <v>43</v>
      </c>
      <c r="L107" s="121" t="s">
        <v>24</v>
      </c>
      <c r="M107" s="127" t="str">
        <f ca="1">IF(OFFSET(CL!$B$1,$U107,0)="England",OFFSET(CL!$B$1,$U107,1),"")</f>
        <v/>
      </c>
      <c r="N107" s="7" t="str">
        <f ca="1">IF(OFFSET(CL!$F$1,$U107,0)="England",OFFSET(CL!$F$1,$U107,-1),"")</f>
        <v/>
      </c>
      <c r="O107" s="318" t="str">
        <f ca="1">IF(OFFSET(CL!$I$1,$U107,0)="England",OFFSET(CL!$I$1,$U107,1),"")</f>
        <v/>
      </c>
      <c r="P107" s="318" t="str">
        <f ca="1">IF(OFFSET(CL!$L$1,$U107,0)="England",OFFSET(CL!$L$1,$U107,-1),"")</f>
        <v/>
      </c>
      <c r="Q107" s="129" t="str">
        <f ca="1">IFERROR(IF(OFFSET(EL!$B$1,$V107,0)="England",OFFSET(EL!$B$1,$V107,1),""),"")</f>
        <v/>
      </c>
      <c r="R107" s="130" t="str">
        <f ca="1">IFERROR(IF(OFFSET(EL!$F$1,$V107,0)="England",OFFSET(EL!$F$1,$V107,-1),""),"")</f>
        <v/>
      </c>
      <c r="S107" s="129" t="str">
        <f ca="1">IFERROR(IF(OFFSET(Conf!$B$1,$W107,0)="England",OFFSET(Conf!$B$1,$W107,1),""),"")</f>
        <v/>
      </c>
      <c r="T107" s="130" t="str">
        <f ca="1">IFERROR(IF(OFFSET(Conf!$F$1,$W107,0)="England",OFFSET(Conf!$F$1,$W107,-1),""),"")</f>
        <v/>
      </c>
      <c r="U107" s="8">
        <f>MATCH(D107,CL!G:G,0)-1</f>
        <v>37</v>
      </c>
      <c r="V107" s="8">
        <f>MATCH(D107,EL!G:G,0)-1</f>
        <v>34</v>
      </c>
      <c r="W107" s="8">
        <f>MATCH(D107,Conf!G:G,0)-1</f>
        <v>32</v>
      </c>
      <c r="Y107" s="164" t="str">
        <f t="shared" si="15"/>
        <v/>
      </c>
      <c r="Z107" s="166" t="str">
        <f t="shared" si="12"/>
        <v/>
      </c>
      <c r="AA107" s="166" t="str">
        <f t="shared" si="13"/>
        <v/>
      </c>
      <c r="AB107" s="171" t="str">
        <f t="shared" ca="1" si="16"/>
        <v/>
      </c>
      <c r="AC107" s="171" t="str">
        <f t="shared" ca="1" si="17"/>
        <v/>
      </c>
      <c r="AD107" s="171" t="str">
        <f t="shared" ca="1" si="18"/>
        <v/>
      </c>
      <c r="AE107" s="321" t="str">
        <f t="shared" ca="1" si="14"/>
        <v/>
      </c>
    </row>
    <row r="108" spans="1:31" ht="15.75" x14ac:dyDescent="0.25">
      <c r="A108" s="361">
        <f t="shared" si="4"/>
        <v>1</v>
      </c>
      <c r="B108" s="361">
        <f t="shared" ca="1" si="5"/>
        <v>3</v>
      </c>
      <c r="C108" s="361">
        <f t="shared" ca="1" si="6"/>
        <v>0</v>
      </c>
      <c r="D108" s="369">
        <v>1993</v>
      </c>
      <c r="E108" s="118" t="s">
        <v>43</v>
      </c>
      <c r="F108" s="119" t="s">
        <v>1</v>
      </c>
      <c r="G108" s="315" t="s">
        <v>57</v>
      </c>
      <c r="H108" s="315" t="s">
        <v>38</v>
      </c>
      <c r="I108" s="135" t="s">
        <v>9</v>
      </c>
      <c r="J108" s="136" t="s">
        <v>20</v>
      </c>
      <c r="K108" s="120" t="s">
        <v>9</v>
      </c>
      <c r="L108" s="121" t="s">
        <v>20</v>
      </c>
      <c r="M108" s="127" t="str">
        <f ca="1">IF(OFFSET(CL!$B$1,$U108,0)="England",OFFSET(CL!$B$1,$U108,1),"")</f>
        <v/>
      </c>
      <c r="N108" s="7" t="str">
        <f ca="1">IF(OFFSET(CL!$F$1,$U108,0)="England",OFFSET(CL!$F$1,$U108,-1),"")</f>
        <v/>
      </c>
      <c r="O108" s="318" t="str">
        <f ca="1">IF(OFFSET(CL!$I$1,$U108,0)="England",OFFSET(CL!$I$1,$U108,1),"")</f>
        <v/>
      </c>
      <c r="P108" s="318" t="str">
        <f ca="1">IF(OFFSET(CL!$L$1,$U108,0)="England",OFFSET(CL!$L$1,$U108,-1),"")</f>
        <v/>
      </c>
      <c r="Q108" s="129" t="str">
        <f ca="1">IFERROR(IF(OFFSET(EL!$B$1,$V108,0)="England",OFFSET(EL!$B$1,$V108,1),""),"")</f>
        <v/>
      </c>
      <c r="R108" s="130" t="str">
        <f ca="1">IFERROR(IF(OFFSET(EL!$F$1,$V108,0)="England",OFFSET(EL!$F$1,$V108,-1),""),"")</f>
        <v/>
      </c>
      <c r="S108" s="129" t="str">
        <f ca="1">IFERROR(IF(OFFSET(Conf!$B$1,$W108,0)="England",OFFSET(Conf!$B$1,$W108,1),""),"")</f>
        <v/>
      </c>
      <c r="T108" s="130" t="str">
        <f ca="1">IFERROR(IF(OFFSET(Conf!$F$1,$W108,0)="England",OFFSET(Conf!$F$1,$W108,-1),""),"")</f>
        <v/>
      </c>
      <c r="U108" s="8">
        <f>MATCH(D108,CL!G:G,0)-1</f>
        <v>38</v>
      </c>
      <c r="V108" s="8">
        <f>MATCH(D108,EL!G:G,0)-1</f>
        <v>35</v>
      </c>
      <c r="W108" s="8">
        <f>MATCH(D108,Conf!G:G,0)-1</f>
        <v>33</v>
      </c>
      <c r="Y108" s="164" t="str">
        <f t="shared" si="15"/>
        <v/>
      </c>
      <c r="Z108" s="166" t="str">
        <f t="shared" ref="Z108:Z135" si="19">IF(E108=K108,E108,"")</f>
        <v/>
      </c>
      <c r="AA108" s="166" t="str">
        <f t="shared" ref="AA108:AA135" si="20">IF(I108=K108,I108,"")</f>
        <v>Arsenal</v>
      </c>
      <c r="AB108" s="171" t="str">
        <f t="shared" ca="1" si="16"/>
        <v/>
      </c>
      <c r="AC108" s="171" t="str">
        <f t="shared" ca="1" si="17"/>
        <v/>
      </c>
      <c r="AD108" s="171" t="str">
        <f t="shared" ca="1" si="18"/>
        <v/>
      </c>
      <c r="AE108" s="321" t="str">
        <f t="shared" ref="AE108:AE134" ca="1" si="21">IF(OR(K108=M108,K108=Q108,K108=S108),K108,"")</f>
        <v/>
      </c>
    </row>
    <row r="109" spans="1:31" ht="15.75" x14ac:dyDescent="0.25">
      <c r="A109" s="361">
        <f t="shared" si="4"/>
        <v>1</v>
      </c>
      <c r="B109" s="361">
        <f t="shared" ca="1" si="5"/>
        <v>4</v>
      </c>
      <c r="C109" s="361">
        <f t="shared" ca="1" si="6"/>
        <v>0</v>
      </c>
      <c r="D109" s="369">
        <v>1994</v>
      </c>
      <c r="E109" s="118" t="s">
        <v>43</v>
      </c>
      <c r="F109" s="119" t="s">
        <v>38</v>
      </c>
      <c r="G109" s="315" t="s">
        <v>44</v>
      </c>
      <c r="H109" s="315" t="s">
        <v>9</v>
      </c>
      <c r="I109" s="135" t="s">
        <v>43</v>
      </c>
      <c r="J109" s="136" t="s">
        <v>8</v>
      </c>
      <c r="K109" s="120" t="s">
        <v>1</v>
      </c>
      <c r="L109" s="121" t="s">
        <v>43</v>
      </c>
      <c r="M109" s="127" t="str">
        <f ca="1">IF(OFFSET(CL!$B$1,$U109,0)="England",OFFSET(CL!$B$1,$U109,1),"")</f>
        <v/>
      </c>
      <c r="N109" s="7" t="str">
        <f ca="1">IF(OFFSET(CL!$F$1,$U109,0)="England",OFFSET(CL!$F$1,$U109,-1),"")</f>
        <v/>
      </c>
      <c r="O109" s="318" t="str">
        <f ca="1">IF(OFFSET(CL!$I$1,$U109,0)="England",OFFSET(CL!$I$1,$U109,1),"")</f>
        <v/>
      </c>
      <c r="P109" s="318" t="str">
        <f ca="1">IF(OFFSET(CL!$L$1,$U109,0)="England",OFFSET(CL!$L$1,$U109,-1),"")</f>
        <v/>
      </c>
      <c r="Q109" s="129" t="str">
        <f ca="1">IFERROR(IF(OFFSET(EL!$B$1,$V109,0)="England",OFFSET(EL!$B$1,$V109,1),""),"")</f>
        <v/>
      </c>
      <c r="R109" s="130" t="str">
        <f ca="1">IFERROR(IF(OFFSET(EL!$F$1,$V109,0)="England",OFFSET(EL!$F$1,$V109,-1),""),"")</f>
        <v/>
      </c>
      <c r="S109" s="129" t="str">
        <f ca="1">IFERROR(IF(OFFSET(Conf!$B$1,$W109,0)="England",OFFSET(Conf!$B$1,$W109,1),""),"")</f>
        <v>Arsenal</v>
      </c>
      <c r="T109" s="130" t="str">
        <f ca="1">IFERROR(IF(OFFSET(Conf!$F$1,$W109,0)="England",OFFSET(Conf!$F$1,$W109,-1),""),"")</f>
        <v/>
      </c>
      <c r="U109" s="8">
        <f>MATCH(D109,CL!G:G,0)-1</f>
        <v>39</v>
      </c>
      <c r="V109" s="8">
        <f>MATCH(D109,EL!G:G,0)-1</f>
        <v>36</v>
      </c>
      <c r="W109" s="8">
        <f>MATCH(D109,Conf!G:G,0)-1</f>
        <v>34</v>
      </c>
      <c r="Y109" s="164" t="str">
        <f t="shared" si="15"/>
        <v>Man Utd</v>
      </c>
      <c r="Z109" s="166" t="str">
        <f t="shared" si="19"/>
        <v/>
      </c>
      <c r="AA109" s="166" t="str">
        <f t="shared" si="20"/>
        <v/>
      </c>
      <c r="AB109" s="171" t="str">
        <f t="shared" ca="1" si="16"/>
        <v/>
      </c>
      <c r="AC109" s="171" t="str">
        <f t="shared" ca="1" si="17"/>
        <v/>
      </c>
      <c r="AD109" s="171" t="str">
        <f t="shared" ca="1" si="18"/>
        <v/>
      </c>
      <c r="AE109" s="321" t="str">
        <f t="shared" ca="1" si="21"/>
        <v/>
      </c>
    </row>
    <row r="110" spans="1:31" ht="15.75" x14ac:dyDescent="0.25">
      <c r="A110" s="361">
        <f t="shared" si="4"/>
        <v>1</v>
      </c>
      <c r="B110" s="361">
        <f t="shared" ca="1" si="5"/>
        <v>3</v>
      </c>
      <c r="C110" s="361">
        <f t="shared" ca="1" si="6"/>
        <v>1</v>
      </c>
      <c r="D110" s="369">
        <v>1995</v>
      </c>
      <c r="E110" s="118" t="s">
        <v>38</v>
      </c>
      <c r="F110" s="119" t="s">
        <v>43</v>
      </c>
      <c r="G110" s="315" t="s">
        <v>24</v>
      </c>
      <c r="H110" s="315" t="s">
        <v>3</v>
      </c>
      <c r="I110" s="135" t="s">
        <v>0</v>
      </c>
      <c r="J110" s="136" t="s">
        <v>43</v>
      </c>
      <c r="K110" s="120" t="s">
        <v>3</v>
      </c>
      <c r="L110" s="121" t="s">
        <v>34</v>
      </c>
      <c r="M110" s="127" t="str">
        <f ca="1">IF(OFFSET(CL!$B$1,$U110,0)="England",OFFSET(CL!$B$1,$U110,1),"")</f>
        <v/>
      </c>
      <c r="N110" s="7" t="str">
        <f ca="1">IF(OFFSET(CL!$F$1,$U110,0)="England",OFFSET(CL!$F$1,$U110,-1),"")</f>
        <v/>
      </c>
      <c r="O110" s="318" t="str">
        <f ca="1">IF(OFFSET(CL!$I$1,$U110,0)="England",OFFSET(CL!$I$1,$U110,1),"")</f>
        <v/>
      </c>
      <c r="P110" s="318" t="str">
        <f ca="1">IF(OFFSET(CL!$L$1,$U110,0)="England",OFFSET(CL!$L$1,$U110,-1),"")</f>
        <v/>
      </c>
      <c r="Q110" s="129" t="str">
        <f ca="1">IFERROR(IF(OFFSET(EL!$B$1,$V110,0)="England",OFFSET(EL!$B$1,$V110,1),""),"")</f>
        <v/>
      </c>
      <c r="R110" s="130" t="str">
        <f ca="1">IFERROR(IF(OFFSET(EL!$F$1,$V110,0)="England",OFFSET(EL!$F$1,$V110,-1),""),"")</f>
        <v/>
      </c>
      <c r="S110" s="129" t="str">
        <f ca="1">IFERROR(IF(OFFSET(Conf!$B$1,$W110,0)="England",OFFSET(Conf!$B$1,$W110,1),""),"")</f>
        <v/>
      </c>
      <c r="T110" s="130" t="str">
        <f ca="1">IFERROR(IF(OFFSET(Conf!$F$1,$W110,0)="England",OFFSET(Conf!$F$1,$W110,-1),""),"")</f>
        <v>Arsenal</v>
      </c>
      <c r="U110" s="8">
        <f>MATCH(D110,CL!G:G,0)-1</f>
        <v>40</v>
      </c>
      <c r="V110" s="8">
        <f>MATCH(D110,EL!G:G,0)-1</f>
        <v>37</v>
      </c>
      <c r="W110" s="8">
        <f>MATCH(D110,Conf!G:G,0)-1</f>
        <v>35</v>
      </c>
      <c r="Y110" s="164" t="str">
        <f t="shared" si="15"/>
        <v/>
      </c>
      <c r="Z110" s="166" t="str">
        <f t="shared" si="19"/>
        <v/>
      </c>
      <c r="AA110" s="166" t="str">
        <f t="shared" si="20"/>
        <v/>
      </c>
      <c r="AB110" s="171" t="str">
        <f t="shared" ca="1" si="16"/>
        <v/>
      </c>
      <c r="AC110" s="171" t="str">
        <f t="shared" ca="1" si="17"/>
        <v/>
      </c>
      <c r="AD110" s="171" t="str">
        <f t="shared" ca="1" si="18"/>
        <v/>
      </c>
      <c r="AE110" s="321" t="str">
        <f t="shared" ca="1" si="21"/>
        <v/>
      </c>
    </row>
    <row r="111" spans="1:31" ht="15.75" x14ac:dyDescent="0.25">
      <c r="A111" s="361">
        <f t="shared" si="4"/>
        <v>1</v>
      </c>
      <c r="B111" s="361">
        <f t="shared" ca="1" si="5"/>
        <v>3</v>
      </c>
      <c r="C111" s="361">
        <f t="shared" ca="1" si="6"/>
        <v>2</v>
      </c>
      <c r="D111" s="369">
        <v>1996</v>
      </c>
      <c r="E111" s="118" t="s">
        <v>43</v>
      </c>
      <c r="F111" s="119" t="s">
        <v>44</v>
      </c>
      <c r="G111" s="315" t="s">
        <v>3</v>
      </c>
      <c r="H111" s="315" t="s">
        <v>1</v>
      </c>
      <c r="I111" s="135" t="s">
        <v>43</v>
      </c>
      <c r="J111" s="136" t="s">
        <v>3</v>
      </c>
      <c r="K111" s="120" t="s">
        <v>1</v>
      </c>
      <c r="L111" s="121" t="s">
        <v>51</v>
      </c>
      <c r="M111" s="127" t="str">
        <f ca="1">IF(OFFSET(CL!$B$1,$U111,0)="England",OFFSET(CL!$B$1,$U111,1),"")</f>
        <v/>
      </c>
      <c r="N111" s="7" t="str">
        <f ca="1">IF(OFFSET(CL!$F$1,$U111,0)="England",OFFSET(CL!$F$1,$U111,-1),"")</f>
        <v/>
      </c>
      <c r="O111" s="318" t="str">
        <f ca="1">IF(OFFSET(CL!$I$1,$U111,0)="England",OFFSET(CL!$I$1,$U111,1),"")</f>
        <v/>
      </c>
      <c r="P111" s="318" t="str">
        <f ca="1">IF(OFFSET(CL!$L$1,$U111,0)="England",OFFSET(CL!$L$1,$U111,-1),"")</f>
        <v/>
      </c>
      <c r="Q111" s="129" t="str">
        <f ca="1">IFERROR(IF(OFFSET(EL!$B$1,$V111,0)="England",OFFSET(EL!$B$1,$V111,1),""),"")</f>
        <v/>
      </c>
      <c r="R111" s="130" t="str">
        <f ca="1">IFERROR(IF(OFFSET(EL!$F$1,$V111,0)="England",OFFSET(EL!$F$1,$V111,-1),""),"")</f>
        <v/>
      </c>
      <c r="S111" s="129" t="str">
        <f ca="1">IFERROR(IF(OFFSET(Conf!$B$1,$W111,0)="England",OFFSET(Conf!$B$1,$W111,1),""),"")</f>
        <v/>
      </c>
      <c r="T111" s="130" t="str">
        <f ca="1">IFERROR(IF(OFFSET(Conf!$F$1,$W111,0)="England",OFFSET(Conf!$F$1,$W111,-1),""),"")</f>
        <v/>
      </c>
      <c r="U111" s="8">
        <f>MATCH(D111,CL!G:G,0)-1</f>
        <v>41</v>
      </c>
      <c r="V111" s="8">
        <f>MATCH(D111,EL!G:G,0)-1</f>
        <v>38</v>
      </c>
      <c r="W111" s="8">
        <f>MATCH(D111,Conf!G:G,0)-1</f>
        <v>36</v>
      </c>
      <c r="Y111" s="164" t="str">
        <f t="shared" si="15"/>
        <v>Man Utd</v>
      </c>
      <c r="Z111" s="166" t="str">
        <f t="shared" si="19"/>
        <v/>
      </c>
      <c r="AA111" s="166" t="str">
        <f t="shared" si="20"/>
        <v/>
      </c>
      <c r="AB111" s="171" t="str">
        <f t="shared" ca="1" si="16"/>
        <v/>
      </c>
      <c r="AC111" s="171" t="str">
        <f t="shared" ca="1" si="17"/>
        <v/>
      </c>
      <c r="AD111" s="171" t="str">
        <f t="shared" ca="1" si="18"/>
        <v/>
      </c>
      <c r="AE111" s="321" t="str">
        <f t="shared" ca="1" si="21"/>
        <v/>
      </c>
    </row>
    <row r="112" spans="1:31" ht="15.75" x14ac:dyDescent="0.25">
      <c r="A112" s="361">
        <f t="shared" si="4"/>
        <v>1</v>
      </c>
      <c r="B112" s="361">
        <f t="shared" ca="1" si="5"/>
        <v>3</v>
      </c>
      <c r="C112" s="361">
        <f t="shared" ca="1" si="6"/>
        <v>3</v>
      </c>
      <c r="D112" s="369">
        <v>1997</v>
      </c>
      <c r="E112" s="118" t="s">
        <v>43</v>
      </c>
      <c r="F112" s="119" t="s">
        <v>44</v>
      </c>
      <c r="G112" s="315" t="s">
        <v>9</v>
      </c>
      <c r="H112" s="315" t="s">
        <v>3</v>
      </c>
      <c r="I112" s="135" t="s">
        <v>8</v>
      </c>
      <c r="J112" s="136" t="s">
        <v>7</v>
      </c>
      <c r="K112" s="120" t="s">
        <v>41</v>
      </c>
      <c r="L112" s="121" t="s">
        <v>7</v>
      </c>
      <c r="M112" s="127" t="str">
        <f ca="1">IF(OFFSET(CL!$B$1,$U112,0)="England",OFFSET(CL!$B$1,$U112,1),"")</f>
        <v/>
      </c>
      <c r="N112" s="7" t="str">
        <f ca="1">IF(OFFSET(CL!$F$1,$U112,0)="England",OFFSET(CL!$F$1,$U112,-1),"")</f>
        <v/>
      </c>
      <c r="O112" s="318" t="str">
        <f ca="1">IF(OFFSET(CL!$I$1,$U112,0)="England",OFFSET(CL!$I$1,$U112,1),"")</f>
        <v>Man Utd</v>
      </c>
      <c r="P112" s="318" t="str">
        <f ca="1">IF(OFFSET(CL!$L$1,$U112,0)="England",OFFSET(CL!$L$1,$U112,-1),"")</f>
        <v/>
      </c>
      <c r="Q112" s="129" t="str">
        <f ca="1">IFERROR(IF(OFFSET(EL!$B$1,$V112,0)="England",OFFSET(EL!$B$1,$V112,1),""),"")</f>
        <v/>
      </c>
      <c r="R112" s="130" t="str">
        <f ca="1">IFERROR(IF(OFFSET(EL!$F$1,$V112,0)="England",OFFSET(EL!$F$1,$V112,-1),""),"")</f>
        <v/>
      </c>
      <c r="S112" s="129" t="str">
        <f ca="1">IFERROR(IF(OFFSET(Conf!$B$1,$W112,0)="England",OFFSET(Conf!$B$1,$W112,1),""),"")</f>
        <v/>
      </c>
      <c r="T112" s="130" t="str">
        <f ca="1">IFERROR(IF(OFFSET(Conf!$F$1,$W112,0)="England",OFFSET(Conf!$F$1,$W112,-1),""),"")</f>
        <v/>
      </c>
      <c r="U112" s="8">
        <f>MATCH(D112,CL!G:G,0)-1</f>
        <v>42</v>
      </c>
      <c r="V112" s="8">
        <f>MATCH(D112,EL!G:G,0)-1</f>
        <v>39</v>
      </c>
      <c r="W112" s="8">
        <f>MATCH(D112,Conf!G:G,0)-1</f>
        <v>37</v>
      </c>
      <c r="Y112" s="164" t="str">
        <f t="shared" si="15"/>
        <v/>
      </c>
      <c r="Z112" s="166" t="str">
        <f t="shared" si="19"/>
        <v/>
      </c>
      <c r="AA112" s="166" t="str">
        <f t="shared" si="20"/>
        <v/>
      </c>
      <c r="AB112" s="171" t="str">
        <f t="shared" ca="1" si="16"/>
        <v/>
      </c>
      <c r="AC112" s="171" t="str">
        <f t="shared" ca="1" si="17"/>
        <v/>
      </c>
      <c r="AD112" s="171" t="str">
        <f t="shared" ca="1" si="18"/>
        <v/>
      </c>
      <c r="AE112" s="321" t="str">
        <f t="shared" ca="1" si="21"/>
        <v/>
      </c>
    </row>
    <row r="113" spans="1:31" ht="15.75" x14ac:dyDescent="0.25">
      <c r="A113" s="361">
        <f t="shared" si="4"/>
        <v>1</v>
      </c>
      <c r="B113" s="361">
        <f t="shared" ca="1" si="5"/>
        <v>4</v>
      </c>
      <c r="C113" s="361">
        <f t="shared" ca="1" si="6"/>
        <v>0</v>
      </c>
      <c r="D113" s="369">
        <v>1998</v>
      </c>
      <c r="E113" s="118" t="s">
        <v>9</v>
      </c>
      <c r="F113" s="119" t="s">
        <v>43</v>
      </c>
      <c r="G113" s="315" t="s">
        <v>3</v>
      </c>
      <c r="H113" s="315" t="s">
        <v>8</v>
      </c>
      <c r="I113" s="135" t="s">
        <v>9</v>
      </c>
      <c r="J113" s="136" t="s">
        <v>44</v>
      </c>
      <c r="K113" s="120" t="s">
        <v>8</v>
      </c>
      <c r="L113" s="121" t="s">
        <v>7</v>
      </c>
      <c r="M113" s="127" t="str">
        <f ca="1">IF(OFFSET(CL!$B$1,$U113,0)="England",OFFSET(CL!$B$1,$U113,1),"")</f>
        <v/>
      </c>
      <c r="N113" s="7" t="str">
        <f ca="1">IF(OFFSET(CL!$F$1,$U113,0)="England",OFFSET(CL!$F$1,$U113,-1),"")</f>
        <v/>
      </c>
      <c r="O113" s="318" t="str">
        <f ca="1">IF(OFFSET(CL!$I$1,$U113,0)="England",OFFSET(CL!$I$1,$U113,1),"")</f>
        <v/>
      </c>
      <c r="P113" s="318" t="str">
        <f ca="1">IF(OFFSET(CL!$L$1,$U113,0)="England",OFFSET(CL!$L$1,$U113,-1),"")</f>
        <v/>
      </c>
      <c r="Q113" s="129" t="str">
        <f ca="1">IFERROR(IF(OFFSET(EL!$B$1,$V113,0)="England",OFFSET(EL!$B$1,$V113,1),""),"")</f>
        <v/>
      </c>
      <c r="R113" s="130" t="str">
        <f ca="1">IFERROR(IF(OFFSET(EL!$F$1,$V113,0)="England",OFFSET(EL!$F$1,$V113,-1),""),"")</f>
        <v/>
      </c>
      <c r="S113" s="129" t="str">
        <f ca="1">IFERROR(IF(OFFSET(Conf!$B$1,$W113,0)="England",OFFSET(Conf!$B$1,$W113,1),""),"")</f>
        <v>Chelsea</v>
      </c>
      <c r="T113" s="130" t="str">
        <f ca="1">IFERROR(IF(OFFSET(Conf!$F$1,$W113,0)="England",OFFSET(Conf!$F$1,$W113,-1),""),"")</f>
        <v/>
      </c>
      <c r="U113" s="8">
        <f>MATCH(D113,CL!G:G,0)-1</f>
        <v>43</v>
      </c>
      <c r="V113" s="8">
        <f>MATCH(D113,EL!G:G,0)-1</f>
        <v>40</v>
      </c>
      <c r="W113" s="8">
        <f>MATCH(D113,Conf!G:G,0)-1</f>
        <v>38</v>
      </c>
      <c r="Y113" s="164" t="str">
        <f t="shared" si="15"/>
        <v>Arsenal</v>
      </c>
      <c r="Z113" s="166" t="str">
        <f t="shared" si="19"/>
        <v/>
      </c>
      <c r="AA113" s="166" t="str">
        <f t="shared" si="20"/>
        <v/>
      </c>
      <c r="AB113" s="171" t="str">
        <f t="shared" ca="1" si="16"/>
        <v/>
      </c>
      <c r="AC113" s="171" t="str">
        <f t="shared" ca="1" si="17"/>
        <v/>
      </c>
      <c r="AD113" s="171" t="str">
        <f t="shared" ca="1" si="18"/>
        <v/>
      </c>
      <c r="AE113" s="321" t="str">
        <f t="shared" ca="1" si="21"/>
        <v>Chelsea</v>
      </c>
    </row>
    <row r="114" spans="1:31" ht="15.75" x14ac:dyDescent="0.25">
      <c r="A114" s="361">
        <f t="shared" si="4"/>
        <v>1</v>
      </c>
      <c r="B114" s="361">
        <f t="shared" ca="1" si="5"/>
        <v>4</v>
      </c>
      <c r="C114" s="361">
        <f t="shared" ca="1" si="6"/>
        <v>1</v>
      </c>
      <c r="D114" s="369">
        <v>1999</v>
      </c>
      <c r="E114" s="118" t="s">
        <v>43</v>
      </c>
      <c r="F114" s="119" t="s">
        <v>9</v>
      </c>
      <c r="G114" s="315" t="s">
        <v>8</v>
      </c>
      <c r="H114" s="315" t="s">
        <v>51</v>
      </c>
      <c r="I114" s="135" t="s">
        <v>43</v>
      </c>
      <c r="J114" s="136" t="s">
        <v>44</v>
      </c>
      <c r="K114" s="120" t="s">
        <v>23</v>
      </c>
      <c r="L114" s="121" t="s">
        <v>41</v>
      </c>
      <c r="M114" s="127" t="str">
        <f ca="1">IF(OFFSET(CL!$B$1,$U114,0)="England",OFFSET(CL!$B$1,$U114,1),"")</f>
        <v>Man Utd</v>
      </c>
      <c r="N114" s="7" t="str">
        <f ca="1">IF(OFFSET(CL!$F$1,$U114,0)="England",OFFSET(CL!$F$1,$U114,-1),"")</f>
        <v/>
      </c>
      <c r="O114" s="318" t="str">
        <f ca="1">IF(OFFSET(CL!$I$1,$U114,0)="England",OFFSET(CL!$I$1,$U114,1),"")</f>
        <v/>
      </c>
      <c r="P114" s="318" t="str">
        <f ca="1">IF(OFFSET(CL!$L$1,$U114,0)="England",OFFSET(CL!$L$1,$U114,-1),"")</f>
        <v/>
      </c>
      <c r="Q114" s="129" t="str">
        <f ca="1">IFERROR(IF(OFFSET(EL!$B$1,$V114,0)="England",OFFSET(EL!$B$1,$V114,1),""),"")</f>
        <v/>
      </c>
      <c r="R114" s="130" t="str">
        <f ca="1">IFERROR(IF(OFFSET(EL!$F$1,$V114,0)="England",OFFSET(EL!$F$1,$V114,-1),""),"")</f>
        <v/>
      </c>
      <c r="S114" s="129" t="str">
        <f ca="1">IFERROR(IF(OFFSET(Conf!$B$1,$W114,0)="England",OFFSET(Conf!$B$1,$W114,1),""),"")</f>
        <v/>
      </c>
      <c r="T114" s="130" t="str">
        <f ca="1">IFERROR(IF(OFFSET(Conf!$F$1,$W114,0)="England",OFFSET(Conf!$F$1,$W114,-1),""),"")</f>
        <v/>
      </c>
      <c r="U114" s="8">
        <f>MATCH(D114,CL!G:G,0)-1</f>
        <v>44</v>
      </c>
      <c r="V114" s="8">
        <f>MATCH(D114,EL!G:G,0)-1</f>
        <v>41</v>
      </c>
      <c r="W114" s="8">
        <f>MATCH(D114,Conf!G:G,0)-1</f>
        <v>39</v>
      </c>
      <c r="Y114" s="164" t="str">
        <f t="shared" si="15"/>
        <v>Man Utd</v>
      </c>
      <c r="Z114" s="166" t="str">
        <f t="shared" si="19"/>
        <v/>
      </c>
      <c r="AA114" s="166" t="str">
        <f t="shared" si="20"/>
        <v/>
      </c>
      <c r="AB114" s="171" t="str">
        <f t="shared" ca="1" si="16"/>
        <v>Man Utd</v>
      </c>
      <c r="AC114" s="171" t="str">
        <f t="shared" ca="1" si="17"/>
        <v/>
      </c>
      <c r="AD114" s="171" t="str">
        <f t="shared" ca="1" si="18"/>
        <v>Man Utd</v>
      </c>
      <c r="AE114" s="321" t="str">
        <f t="shared" ca="1" si="21"/>
        <v/>
      </c>
    </row>
    <row r="115" spans="1:31" ht="15.75" x14ac:dyDescent="0.25">
      <c r="A115" s="361">
        <f t="shared" si="4"/>
        <v>1</v>
      </c>
      <c r="B115" s="361">
        <f t="shared" ca="1" si="5"/>
        <v>3</v>
      </c>
      <c r="C115" s="361">
        <f t="shared" ca="1" si="6"/>
        <v>2</v>
      </c>
      <c r="D115" s="369">
        <v>2000</v>
      </c>
      <c r="E115" s="118" t="s">
        <v>43</v>
      </c>
      <c r="F115" s="119" t="s">
        <v>9</v>
      </c>
      <c r="G115" s="315" t="s">
        <v>51</v>
      </c>
      <c r="H115" s="315" t="s">
        <v>3</v>
      </c>
      <c r="I115" s="135" t="s">
        <v>8</v>
      </c>
      <c r="J115" s="136" t="s">
        <v>1</v>
      </c>
      <c r="K115" s="120" t="s">
        <v>41</v>
      </c>
      <c r="L115" s="121" t="s">
        <v>62</v>
      </c>
      <c r="M115" s="127" t="str">
        <f ca="1">IF(OFFSET(CL!$B$1,$U115,0)="England",OFFSET(CL!$B$1,$U115,1),"")</f>
        <v/>
      </c>
      <c r="N115" s="7" t="str">
        <f ca="1">IF(OFFSET(CL!$F$1,$U115,0)="England",OFFSET(CL!$F$1,$U115,-1),"")</f>
        <v/>
      </c>
      <c r="O115" s="318" t="str">
        <f ca="1">IF(OFFSET(CL!$I$1,$U115,0)="England",OFFSET(CL!$I$1,$U115,1),"")</f>
        <v/>
      </c>
      <c r="P115" s="318" t="str">
        <f ca="1">IF(OFFSET(CL!$L$1,$U115,0)="England",OFFSET(CL!$L$1,$U115,-1),"")</f>
        <v/>
      </c>
      <c r="Q115" s="129" t="str">
        <f ca="1">IFERROR(IF(OFFSET(EL!$B$1,$V115,0)="England",OFFSET(EL!$B$1,$V115,1),""),"")</f>
        <v/>
      </c>
      <c r="R115" s="130" t="str">
        <f ca="1">IFERROR(IF(OFFSET(EL!$F$1,$V115,0)="England",OFFSET(EL!$F$1,$V115,-1),""),"")</f>
        <v>Arsenal</v>
      </c>
      <c r="S115" s="122"/>
      <c r="T115" s="100"/>
      <c r="U115" s="8">
        <f>MATCH(D115,CL!G:G,0)-1</f>
        <v>45</v>
      </c>
      <c r="V115" s="8">
        <f>MATCH(D115,EL!G:G,0)-1</f>
        <v>42</v>
      </c>
      <c r="W115" s="8" t="e">
        <f>MATCH(D115,Conf!G:G,0)-1</f>
        <v>#N/A</v>
      </c>
      <c r="Y115" s="164" t="str">
        <f t="shared" si="15"/>
        <v/>
      </c>
      <c r="Z115" s="166" t="str">
        <f t="shared" si="19"/>
        <v/>
      </c>
      <c r="AA115" s="166" t="str">
        <f t="shared" si="20"/>
        <v/>
      </c>
      <c r="AB115" s="171" t="str">
        <f t="shared" ca="1" si="16"/>
        <v/>
      </c>
      <c r="AC115" s="171" t="str">
        <f t="shared" ca="1" si="17"/>
        <v/>
      </c>
      <c r="AD115" s="171" t="str">
        <f t="shared" ca="1" si="18"/>
        <v/>
      </c>
      <c r="AE115" s="321" t="str">
        <f t="shared" ca="1" si="21"/>
        <v/>
      </c>
    </row>
    <row r="116" spans="1:31" ht="15.75" x14ac:dyDescent="0.25">
      <c r="A116" s="361">
        <f t="shared" si="4"/>
        <v>1</v>
      </c>
      <c r="B116" s="361">
        <f t="shared" ca="1" si="5"/>
        <v>4</v>
      </c>
      <c r="C116" s="361">
        <f t="shared" ca="1" si="6"/>
        <v>3</v>
      </c>
      <c r="D116" s="369">
        <v>2001</v>
      </c>
      <c r="E116" s="118" t="s">
        <v>43</v>
      </c>
      <c r="F116" s="119" t="s">
        <v>9</v>
      </c>
      <c r="G116" s="315" t="s">
        <v>3</v>
      </c>
      <c r="H116" s="315" t="s">
        <v>51</v>
      </c>
      <c r="I116" s="135" t="s">
        <v>3</v>
      </c>
      <c r="J116" s="136" t="s">
        <v>9</v>
      </c>
      <c r="K116" s="120" t="s">
        <v>3</v>
      </c>
      <c r="L116" s="121" t="s">
        <v>28</v>
      </c>
      <c r="M116" s="127" t="str">
        <f ca="1">IF(OFFSET(CL!$B$1,$U116,0)="England",OFFSET(CL!$B$1,$U116,1),"")</f>
        <v/>
      </c>
      <c r="N116" s="7" t="str">
        <f ca="1">IF(OFFSET(CL!$F$1,$U116,0)="England",OFFSET(CL!$F$1,$U116,-1),"")</f>
        <v/>
      </c>
      <c r="O116" s="318" t="str">
        <f ca="1">IF(OFFSET(CL!$I$1,$U116,0)="England",OFFSET(CL!$I$1,$U116,1),"")</f>
        <v>Leeds</v>
      </c>
      <c r="P116" s="318" t="str">
        <f ca="1">IF(OFFSET(CL!$L$1,$U116,0)="England",OFFSET(CL!$L$1,$U116,-1),"")</f>
        <v/>
      </c>
      <c r="Q116" s="129" t="str">
        <f ca="1">IFERROR(IF(OFFSET(EL!$B$1,$V116,0)="England",OFFSET(EL!$B$1,$V116,1),""),"")</f>
        <v>Liverpool</v>
      </c>
      <c r="R116" s="130" t="str">
        <f ca="1">IFERROR(IF(OFFSET(EL!$F$1,$V116,0)="England",OFFSET(EL!$F$1,$V116,-1),""),"")</f>
        <v/>
      </c>
      <c r="S116" s="122"/>
      <c r="T116" s="100"/>
      <c r="U116" s="8">
        <f>MATCH(D116,CL!G:G,0)-1</f>
        <v>46</v>
      </c>
      <c r="V116" s="8">
        <f>MATCH(D116,EL!G:G,0)-1</f>
        <v>43</v>
      </c>
      <c r="W116" s="8" t="e">
        <f>MATCH(D116,Conf!G:G,0)-1</f>
        <v>#N/A</v>
      </c>
      <c r="Y116" s="164" t="str">
        <f t="shared" si="15"/>
        <v/>
      </c>
      <c r="Z116" s="166" t="str">
        <f t="shared" si="19"/>
        <v/>
      </c>
      <c r="AA116" s="166" t="str">
        <f t="shared" si="20"/>
        <v>Liverpool</v>
      </c>
      <c r="AB116" s="171" t="str">
        <f t="shared" ca="1" si="16"/>
        <v/>
      </c>
      <c r="AC116" s="171" t="str">
        <f t="shared" ca="1" si="17"/>
        <v/>
      </c>
      <c r="AD116" s="171" t="str">
        <f t="shared" ca="1" si="18"/>
        <v>Liverpool</v>
      </c>
      <c r="AE116" s="321" t="str">
        <f t="shared" ca="1" si="21"/>
        <v>Liverpool</v>
      </c>
    </row>
    <row r="117" spans="1:31" ht="15.75" x14ac:dyDescent="0.25">
      <c r="A117" s="361">
        <f t="shared" si="4"/>
        <v>1</v>
      </c>
      <c r="B117" s="361">
        <f t="shared" ca="1" si="5"/>
        <v>3</v>
      </c>
      <c r="C117" s="361">
        <f t="shared" ca="1" si="6"/>
        <v>0</v>
      </c>
      <c r="D117" s="369">
        <v>2002</v>
      </c>
      <c r="E117" s="118" t="s">
        <v>9</v>
      </c>
      <c r="F117" s="119" t="s">
        <v>3</v>
      </c>
      <c r="G117" s="315" t="s">
        <v>43</v>
      </c>
      <c r="H117" s="315" t="s">
        <v>44</v>
      </c>
      <c r="I117" s="135" t="s">
        <v>9</v>
      </c>
      <c r="J117" s="136" t="s">
        <v>8</v>
      </c>
      <c r="K117" s="120" t="s">
        <v>38</v>
      </c>
      <c r="L117" s="121" t="s">
        <v>23</v>
      </c>
      <c r="M117" s="127" t="str">
        <f ca="1">IF(OFFSET(CL!$B$1,$U117,0)="England",OFFSET(CL!$B$1,$U117,1),"")</f>
        <v/>
      </c>
      <c r="N117" s="7" t="str">
        <f ca="1">IF(OFFSET(CL!$F$1,$U117,0)="England",OFFSET(CL!$F$1,$U117,-1),"")</f>
        <v/>
      </c>
      <c r="O117" s="318" t="str">
        <f ca="1">IF(OFFSET(CL!$I$1,$U117,0)="England",OFFSET(CL!$I$1,$U117,1),"")</f>
        <v>Man Utd</v>
      </c>
      <c r="P117" s="318" t="str">
        <f ca="1">IF(OFFSET(CL!$L$1,$U117,0)="England",OFFSET(CL!$L$1,$U117,-1),"")</f>
        <v/>
      </c>
      <c r="Q117" s="129" t="str">
        <f ca="1">IFERROR(IF(OFFSET(EL!$B$1,$V117,0)="England",OFFSET(EL!$B$1,$V117,1),""),"")</f>
        <v/>
      </c>
      <c r="R117" s="130" t="str">
        <f ca="1">IFERROR(IF(OFFSET(EL!$F$1,$V117,0)="England",OFFSET(EL!$F$1,$V117,-1),""),"")</f>
        <v/>
      </c>
      <c r="S117" s="122"/>
      <c r="T117" s="100"/>
      <c r="U117" s="8">
        <f>MATCH(D117,CL!G:G,0)-1</f>
        <v>47</v>
      </c>
      <c r="V117" s="8">
        <f>MATCH(D117,EL!G:G,0)-1</f>
        <v>44</v>
      </c>
      <c r="W117" s="8" t="e">
        <f>MATCH(D117,Conf!G:G,0)-1</f>
        <v>#N/A</v>
      </c>
      <c r="Y117" s="164" t="str">
        <f t="shared" si="15"/>
        <v>Arsenal</v>
      </c>
      <c r="Z117" s="166" t="str">
        <f t="shared" si="19"/>
        <v/>
      </c>
      <c r="AA117" s="166" t="str">
        <f t="shared" si="20"/>
        <v/>
      </c>
      <c r="AB117" s="171" t="str">
        <f t="shared" ca="1" si="16"/>
        <v/>
      </c>
      <c r="AC117" s="171" t="str">
        <f t="shared" ca="1" si="17"/>
        <v/>
      </c>
      <c r="AD117" s="171" t="str">
        <f t="shared" ca="1" si="18"/>
        <v/>
      </c>
      <c r="AE117" s="321" t="str">
        <f t="shared" ca="1" si="21"/>
        <v/>
      </c>
    </row>
    <row r="118" spans="1:31" ht="15.75" x14ac:dyDescent="0.25">
      <c r="A118" s="361">
        <f t="shared" si="4"/>
        <v>1</v>
      </c>
      <c r="B118" s="361">
        <f t="shared" ca="1" si="5"/>
        <v>3</v>
      </c>
      <c r="C118" s="361">
        <f t="shared" ca="1" si="6"/>
        <v>0</v>
      </c>
      <c r="D118" s="369">
        <v>2003</v>
      </c>
      <c r="E118" s="118" t="s">
        <v>43</v>
      </c>
      <c r="F118" s="119" t="s">
        <v>9</v>
      </c>
      <c r="G118" s="315" t="s">
        <v>44</v>
      </c>
      <c r="H118" s="315" t="s">
        <v>8</v>
      </c>
      <c r="I118" s="135" t="s">
        <v>9</v>
      </c>
      <c r="J118" s="136" t="s">
        <v>13</v>
      </c>
      <c r="K118" s="120" t="s">
        <v>3</v>
      </c>
      <c r="L118" s="121" t="s">
        <v>43</v>
      </c>
      <c r="M118" s="127" t="str">
        <f ca="1">IF(OFFSET(CL!$B$1,$U118,0)="England",OFFSET(CL!$B$1,$U118,1),"")</f>
        <v/>
      </c>
      <c r="N118" s="7" t="str">
        <f ca="1">IF(OFFSET(CL!$F$1,$U118,0)="England",OFFSET(CL!$F$1,$U118,-1),"")</f>
        <v/>
      </c>
      <c r="O118" s="318" t="str">
        <f ca="1">IF(OFFSET(CL!$I$1,$U118,0)="England",OFFSET(CL!$I$1,$U118,1),"")</f>
        <v/>
      </c>
      <c r="P118" s="318" t="str">
        <f ca="1">IF(OFFSET(CL!$L$1,$U118,0)="England",OFFSET(CL!$L$1,$U118,-1),"")</f>
        <v/>
      </c>
      <c r="Q118" s="129" t="str">
        <f ca="1">IFERROR(IF(OFFSET(EL!$B$1,$V118,0)="England",OFFSET(EL!$B$1,$V118,1),""),"")</f>
        <v/>
      </c>
      <c r="R118" s="130" t="str">
        <f ca="1">IFERROR(IF(OFFSET(EL!$F$1,$V118,0)="England",OFFSET(EL!$F$1,$V118,-1),""),"")</f>
        <v/>
      </c>
      <c r="S118" s="122"/>
      <c r="T118" s="100"/>
      <c r="U118" s="8">
        <f>MATCH(D118,CL!G:G,0)-1</f>
        <v>48</v>
      </c>
      <c r="V118" s="8">
        <f>MATCH(D118,EL!G:G,0)-1</f>
        <v>45</v>
      </c>
      <c r="W118" s="8" t="e">
        <f>MATCH(D118,Conf!G:G,0)-1</f>
        <v>#N/A</v>
      </c>
      <c r="Y118" s="164" t="str">
        <f t="shared" si="15"/>
        <v/>
      </c>
      <c r="Z118" s="166" t="str">
        <f t="shared" si="19"/>
        <v/>
      </c>
      <c r="AA118" s="166" t="str">
        <f t="shared" si="20"/>
        <v/>
      </c>
      <c r="AB118" s="171" t="str">
        <f t="shared" ca="1" si="16"/>
        <v/>
      </c>
      <c r="AC118" s="171" t="str">
        <f t="shared" ca="1" si="17"/>
        <v/>
      </c>
      <c r="AD118" s="171" t="str">
        <f t="shared" ca="1" si="18"/>
        <v/>
      </c>
      <c r="AE118" s="321" t="str">
        <f t="shared" ca="1" si="21"/>
        <v/>
      </c>
    </row>
    <row r="119" spans="1:31" ht="15.75" x14ac:dyDescent="0.25">
      <c r="A119" s="361">
        <f t="shared" si="4"/>
        <v>1</v>
      </c>
      <c r="B119" s="361">
        <f t="shared" ca="1" si="5"/>
        <v>3</v>
      </c>
      <c r="C119" s="361">
        <f t="shared" ca="1" si="6"/>
        <v>0</v>
      </c>
      <c r="D119" s="369">
        <v>2004</v>
      </c>
      <c r="E119" s="118" t="s">
        <v>9</v>
      </c>
      <c r="F119" s="119" t="s">
        <v>8</v>
      </c>
      <c r="G119" s="315" t="s">
        <v>43</v>
      </c>
      <c r="H119" s="315" t="s">
        <v>3</v>
      </c>
      <c r="I119" s="135" t="s">
        <v>43</v>
      </c>
      <c r="J119" s="136" t="s">
        <v>31</v>
      </c>
      <c r="K119" s="120" t="s">
        <v>7</v>
      </c>
      <c r="L119" s="121" t="s">
        <v>34</v>
      </c>
      <c r="M119" s="127" t="str">
        <f ca="1">IF(OFFSET(CL!$B$1,$U119,0)="England",OFFSET(CL!$B$1,$U119,1),"")</f>
        <v/>
      </c>
      <c r="N119" s="7" t="str">
        <f ca="1">IF(OFFSET(CL!$F$1,$U119,0)="England",OFFSET(CL!$F$1,$U119,-1),"")</f>
        <v/>
      </c>
      <c r="O119" s="318" t="str">
        <f ca="1">IF(OFFSET(CL!$I$1,$U119,0)="England",OFFSET(CL!$I$1,$U119,1),"")</f>
        <v>Chelsea</v>
      </c>
      <c r="P119" s="318" t="str">
        <f ca="1">IF(OFFSET(CL!$L$1,$U119,0)="England",OFFSET(CL!$L$1,$U119,-1),"")</f>
        <v/>
      </c>
      <c r="Q119" s="129" t="str">
        <f ca="1">IFERROR(IF(OFFSET(EL!$B$1,$V119,0)="England",OFFSET(EL!$B$1,$V119,1),""),"")</f>
        <v/>
      </c>
      <c r="R119" s="130" t="str">
        <f ca="1">IFERROR(IF(OFFSET(EL!$F$1,$V119,0)="England",OFFSET(EL!$F$1,$V119,-1),""),"")</f>
        <v/>
      </c>
      <c r="S119" s="122"/>
      <c r="T119" s="100"/>
      <c r="U119" s="8">
        <f>MATCH(D119,CL!G:G,0)-1</f>
        <v>49</v>
      </c>
      <c r="V119" s="8">
        <f>MATCH(D119,EL!G:G,0)-1</f>
        <v>46</v>
      </c>
      <c r="W119" s="8" t="e">
        <f>MATCH(D119,Conf!G:G,0)-1</f>
        <v>#N/A</v>
      </c>
      <c r="Y119" s="164" t="str">
        <f t="shared" si="15"/>
        <v/>
      </c>
      <c r="Z119" s="166" t="str">
        <f t="shared" si="19"/>
        <v/>
      </c>
      <c r="AA119" s="166" t="str">
        <f t="shared" si="20"/>
        <v/>
      </c>
      <c r="AB119" s="171" t="str">
        <f t="shared" ca="1" si="16"/>
        <v/>
      </c>
      <c r="AC119" s="171" t="str">
        <f t="shared" ca="1" si="17"/>
        <v/>
      </c>
      <c r="AD119" s="171" t="str">
        <f t="shared" ca="1" si="18"/>
        <v/>
      </c>
      <c r="AE119" s="321" t="str">
        <f t="shared" ca="1" si="21"/>
        <v/>
      </c>
    </row>
    <row r="120" spans="1:31" ht="15.75" x14ac:dyDescent="0.25">
      <c r="A120" s="361">
        <f t="shared" si="4"/>
        <v>1</v>
      </c>
      <c r="B120" s="361">
        <f t="shared" ca="1" si="5"/>
        <v>4</v>
      </c>
      <c r="C120" s="361">
        <f t="shared" ca="1" si="6"/>
        <v>0</v>
      </c>
      <c r="D120" s="369">
        <v>2005</v>
      </c>
      <c r="E120" s="118" t="s">
        <v>8</v>
      </c>
      <c r="F120" s="119" t="s">
        <v>9</v>
      </c>
      <c r="G120" s="315" t="s">
        <v>43</v>
      </c>
      <c r="H120" s="315" t="s">
        <v>0</v>
      </c>
      <c r="I120" s="135" t="s">
        <v>9</v>
      </c>
      <c r="J120" s="136" t="s">
        <v>43</v>
      </c>
      <c r="K120" s="120" t="s">
        <v>8</v>
      </c>
      <c r="L120" s="121" t="s">
        <v>3</v>
      </c>
      <c r="M120" s="127" t="str">
        <f ca="1">IF(OFFSET(CL!$B$1,$U120,0)="England",OFFSET(CL!$B$1,$U120,1),"")</f>
        <v>Liverpool</v>
      </c>
      <c r="N120" s="7" t="str">
        <f ca="1">IF(OFFSET(CL!$F$1,$U120,0)="England",OFFSET(CL!$F$1,$U120,-1),"")</f>
        <v/>
      </c>
      <c r="O120" s="318" t="str">
        <f ca="1">IF(OFFSET(CL!$I$1,$U120,0)="England",OFFSET(CL!$I$1,$U120,1),"")</f>
        <v>Chelsea</v>
      </c>
      <c r="P120" s="318" t="str">
        <f ca="1">IF(OFFSET(CL!$L$1,$U120,0)="England",OFFSET(CL!$L$1,$U120,-1),"")</f>
        <v/>
      </c>
      <c r="Q120" s="129" t="str">
        <f ca="1">IFERROR(IF(OFFSET(EL!$B$1,$V120,0)="England",OFFSET(EL!$B$1,$V120,1),""),"")</f>
        <v/>
      </c>
      <c r="R120" s="130" t="str">
        <f ca="1">IFERROR(IF(OFFSET(EL!$F$1,$V120,0)="England",OFFSET(EL!$F$1,$V120,-1),""),"")</f>
        <v/>
      </c>
      <c r="S120" s="122"/>
      <c r="T120" s="100"/>
      <c r="U120" s="8">
        <f>MATCH(D120,CL!G:G,0)-1</f>
        <v>50</v>
      </c>
      <c r="V120" s="8">
        <f>MATCH(D120,EL!G:G,0)-1</f>
        <v>47</v>
      </c>
      <c r="W120" s="8" t="e">
        <f>MATCH(D120,Conf!G:G,0)-1</f>
        <v>#N/A</v>
      </c>
      <c r="Y120" s="164" t="str">
        <f t="shared" si="15"/>
        <v/>
      </c>
      <c r="Z120" s="166" t="str">
        <f t="shared" si="19"/>
        <v>Chelsea</v>
      </c>
      <c r="AA120" s="166" t="str">
        <f t="shared" si="20"/>
        <v/>
      </c>
      <c r="AB120" s="171" t="str">
        <f t="shared" ca="1" si="16"/>
        <v/>
      </c>
      <c r="AC120" s="171" t="str">
        <f t="shared" ca="1" si="17"/>
        <v/>
      </c>
      <c r="AD120" s="171" t="str">
        <f t="shared" ca="1" si="18"/>
        <v/>
      </c>
      <c r="AE120" s="321" t="str">
        <f t="shared" ca="1" si="21"/>
        <v/>
      </c>
    </row>
    <row r="121" spans="1:31" ht="15.75" x14ac:dyDescent="0.25">
      <c r="A121" s="361">
        <f t="shared" si="4"/>
        <v>1</v>
      </c>
      <c r="B121" s="361">
        <f t="shared" ca="1" si="5"/>
        <v>3</v>
      </c>
      <c r="C121" s="361">
        <f t="shared" ca="1" si="6"/>
        <v>1</v>
      </c>
      <c r="D121" s="369">
        <v>2006</v>
      </c>
      <c r="E121" s="118" t="s">
        <v>8</v>
      </c>
      <c r="F121" s="119" t="s">
        <v>43</v>
      </c>
      <c r="G121" s="315" t="s">
        <v>3</v>
      </c>
      <c r="H121" s="315" t="s">
        <v>9</v>
      </c>
      <c r="I121" s="135" t="s">
        <v>3</v>
      </c>
      <c r="J121" s="136" t="s">
        <v>50</v>
      </c>
      <c r="K121" s="120" t="s">
        <v>43</v>
      </c>
      <c r="L121" s="121" t="s">
        <v>37</v>
      </c>
      <c r="M121" s="127" t="str">
        <f ca="1">IF(OFFSET(CL!$B$1,$U121,0)="England",OFFSET(CL!$B$1,$U121,1),"")</f>
        <v/>
      </c>
      <c r="N121" s="7" t="str">
        <f ca="1">IF(OFFSET(CL!$F$1,$U121,0)="England",OFFSET(CL!$F$1,$U121,-1),"")</f>
        <v>Arsenal</v>
      </c>
      <c r="O121" s="318" t="str">
        <f ca="1">IF(OFFSET(CL!$I$1,$U121,0)="England",OFFSET(CL!$I$1,$U121,1),"")</f>
        <v/>
      </c>
      <c r="P121" s="318" t="str">
        <f ca="1">IF(OFFSET(CL!$L$1,$U121,0)="England",OFFSET(CL!$L$1,$U121,-1),"")</f>
        <v/>
      </c>
      <c r="Q121" s="129" t="str">
        <f ca="1">IFERROR(IF(OFFSET(EL!$B$1,$V121,0)="England",OFFSET(EL!$B$1,$V121,1),""),"")</f>
        <v/>
      </c>
      <c r="R121" s="130" t="str">
        <f ca="1">IFERROR(IF(OFFSET(EL!$F$1,$V121,0)="England",OFFSET(EL!$F$1,$V121,-1),""),"")</f>
        <v>Middlesbrough</v>
      </c>
      <c r="S121" s="122"/>
      <c r="T121" s="100"/>
      <c r="U121" s="8">
        <f>MATCH(D121,CL!G:G,0)-1</f>
        <v>51</v>
      </c>
      <c r="V121" s="8">
        <f>MATCH(D121,EL!G:G,0)-1</f>
        <v>48</v>
      </c>
      <c r="W121" s="8" t="e">
        <f>MATCH(D121,Conf!G:G,0)-1</f>
        <v>#N/A</v>
      </c>
      <c r="Y121" s="164" t="str">
        <f t="shared" si="15"/>
        <v/>
      </c>
      <c r="Z121" s="166" t="str">
        <f t="shared" si="19"/>
        <v/>
      </c>
      <c r="AA121" s="166" t="str">
        <f t="shared" si="20"/>
        <v/>
      </c>
      <c r="AB121" s="171" t="str">
        <f t="shared" ca="1" si="16"/>
        <v/>
      </c>
      <c r="AC121" s="171" t="str">
        <f t="shared" ca="1" si="17"/>
        <v/>
      </c>
      <c r="AD121" s="171" t="str">
        <f t="shared" ca="1" si="18"/>
        <v/>
      </c>
      <c r="AE121" s="321" t="str">
        <f t="shared" ca="1" si="21"/>
        <v/>
      </c>
    </row>
    <row r="122" spans="1:31" ht="15.75" x14ac:dyDescent="0.25">
      <c r="A122" s="361">
        <f t="shared" si="4"/>
        <v>1</v>
      </c>
      <c r="B122" s="361">
        <f t="shared" ca="1" si="5"/>
        <v>3</v>
      </c>
      <c r="C122" s="361">
        <f t="shared" ca="1" si="6"/>
        <v>2</v>
      </c>
      <c r="D122" s="369">
        <v>2007</v>
      </c>
      <c r="E122" s="118" t="s">
        <v>43</v>
      </c>
      <c r="F122" s="119" t="s">
        <v>8</v>
      </c>
      <c r="G122" s="315" t="s">
        <v>3</v>
      </c>
      <c r="H122" s="315" t="s">
        <v>9</v>
      </c>
      <c r="I122" s="135" t="s">
        <v>8</v>
      </c>
      <c r="J122" s="136" t="s">
        <v>43</v>
      </c>
      <c r="K122" s="120" t="s">
        <v>8</v>
      </c>
      <c r="L122" s="121" t="s">
        <v>9</v>
      </c>
      <c r="M122" s="127" t="str">
        <f ca="1">IF(OFFSET(CL!$B$1,$U122,0)="England",OFFSET(CL!$B$1,$U122,1),"")</f>
        <v/>
      </c>
      <c r="N122" s="7" t="str">
        <f ca="1">IF(OFFSET(CL!$F$1,$U122,0)="England",OFFSET(CL!$F$1,$U122,-1),"")</f>
        <v>Liverpool</v>
      </c>
      <c r="O122" s="318" t="str">
        <f ca="1">IF(OFFSET(CL!$I$1,$U122,0)="England",OFFSET(CL!$I$1,$U122,1),"")</f>
        <v>Chelsea</v>
      </c>
      <c r="P122" s="318" t="str">
        <f ca="1">IF(OFFSET(CL!$L$1,$U122,0)="England",OFFSET(CL!$L$1,$U122,-1),"")</f>
        <v>Man Utd</v>
      </c>
      <c r="Q122" s="129" t="str">
        <f ca="1">IFERROR(IF(OFFSET(EL!$B$1,$V122,0)="England",OFFSET(EL!$B$1,$V122,1),""),"")</f>
        <v/>
      </c>
      <c r="R122" s="130" t="str">
        <f ca="1">IFERROR(IF(OFFSET(EL!$F$1,$V122,0)="England",OFFSET(EL!$F$1,$V122,-1),""),"")</f>
        <v/>
      </c>
      <c r="S122" s="122"/>
      <c r="T122" s="100"/>
      <c r="U122" s="8">
        <f>MATCH(D122,CL!G:G,0)-1</f>
        <v>52</v>
      </c>
      <c r="V122" s="8">
        <f>MATCH(D122,EL!G:G,0)-1</f>
        <v>49</v>
      </c>
      <c r="W122" s="8" t="e">
        <f>MATCH(D122,Conf!G:G,0)-1</f>
        <v>#N/A</v>
      </c>
      <c r="Y122" s="164" t="str">
        <f t="shared" si="15"/>
        <v/>
      </c>
      <c r="Z122" s="166" t="str">
        <f t="shared" si="19"/>
        <v/>
      </c>
      <c r="AA122" s="166" t="str">
        <f t="shared" si="20"/>
        <v>Chelsea</v>
      </c>
      <c r="AB122" s="171" t="str">
        <f t="shared" ca="1" si="16"/>
        <v/>
      </c>
      <c r="AC122" s="171" t="str">
        <f t="shared" ca="1" si="17"/>
        <v/>
      </c>
      <c r="AD122" s="171" t="str">
        <f t="shared" ca="1" si="18"/>
        <v/>
      </c>
      <c r="AE122" s="321" t="str">
        <f t="shared" ca="1" si="21"/>
        <v/>
      </c>
    </row>
    <row r="123" spans="1:31" ht="15.75" x14ac:dyDescent="0.25">
      <c r="A123" s="361">
        <f t="shared" si="4"/>
        <v>1</v>
      </c>
      <c r="B123" s="361">
        <f t="shared" ca="1" si="5"/>
        <v>4</v>
      </c>
      <c r="C123" s="361">
        <f t="shared" ca="1" si="6"/>
        <v>3</v>
      </c>
      <c r="D123" s="369">
        <v>2008</v>
      </c>
      <c r="E123" s="118" t="s">
        <v>43</v>
      </c>
      <c r="F123" s="119" t="s">
        <v>8</v>
      </c>
      <c r="G123" s="315" t="s">
        <v>9</v>
      </c>
      <c r="H123" s="315" t="s">
        <v>3</v>
      </c>
      <c r="I123" s="135" t="s">
        <v>10</v>
      </c>
      <c r="J123" s="136" t="s">
        <v>47</v>
      </c>
      <c r="K123" s="120" t="s">
        <v>23</v>
      </c>
      <c r="L123" s="121" t="s">
        <v>8</v>
      </c>
      <c r="M123" s="127" t="str">
        <f ca="1">IF(OFFSET(CL!$B$1,$U123,0)="England",OFFSET(CL!$B$1,$U123,1),"")</f>
        <v>Man Utd</v>
      </c>
      <c r="N123" s="7" t="str">
        <f ca="1">IF(OFFSET(CL!$F$1,$U123,0)="England",OFFSET(CL!$F$1,$U123,-1),"")</f>
        <v>Chelsea</v>
      </c>
      <c r="O123" s="318" t="str">
        <f ca="1">IF(OFFSET(CL!$I$1,$U123,0)="England",OFFSET(CL!$I$1,$U123,1),"")</f>
        <v>Liverpool</v>
      </c>
      <c r="P123" s="318" t="str">
        <f ca="1">IF(OFFSET(CL!$L$1,$U123,0)="England",OFFSET(CL!$L$1,$U123,-1),"")</f>
        <v/>
      </c>
      <c r="Q123" s="129" t="str">
        <f ca="1">IFERROR(IF(OFFSET(EL!$B$1,$V123,0)="England",OFFSET(EL!$B$1,$V123,1),""),"")</f>
        <v/>
      </c>
      <c r="R123" s="130" t="str">
        <f ca="1">IFERROR(IF(OFFSET(EL!$F$1,$V123,0)="England",OFFSET(EL!$F$1,$V123,-1),""),"")</f>
        <v/>
      </c>
      <c r="S123" s="122"/>
      <c r="T123" s="100"/>
      <c r="U123" s="8">
        <f>MATCH(D123,CL!G:G,0)-1</f>
        <v>53</v>
      </c>
      <c r="V123" s="8">
        <f>MATCH(D123,EL!G:G,0)-1</f>
        <v>50</v>
      </c>
      <c r="W123" s="8" t="e">
        <f>MATCH(D123,Conf!G:G,0)-1</f>
        <v>#N/A</v>
      </c>
      <c r="Y123" s="164" t="str">
        <f t="shared" si="15"/>
        <v/>
      </c>
      <c r="Z123" s="166" t="str">
        <f t="shared" si="19"/>
        <v/>
      </c>
      <c r="AA123" s="166" t="str">
        <f t="shared" si="20"/>
        <v/>
      </c>
      <c r="AB123" s="171" t="str">
        <f t="shared" ca="1" si="16"/>
        <v>Man Utd</v>
      </c>
      <c r="AC123" s="171" t="str">
        <f t="shared" ca="1" si="17"/>
        <v/>
      </c>
      <c r="AD123" s="171" t="str">
        <f t="shared" ca="1" si="18"/>
        <v/>
      </c>
      <c r="AE123" s="321" t="str">
        <f t="shared" ca="1" si="21"/>
        <v/>
      </c>
    </row>
    <row r="124" spans="1:31" ht="15.75" x14ac:dyDescent="0.25">
      <c r="A124" s="361">
        <f t="shared" si="4"/>
        <v>1</v>
      </c>
      <c r="B124" s="361">
        <f t="shared" ca="1" si="5"/>
        <v>3</v>
      </c>
      <c r="C124" s="361">
        <f t="shared" ca="1" si="6"/>
        <v>4</v>
      </c>
      <c r="D124" s="369">
        <v>2009</v>
      </c>
      <c r="E124" s="118" t="s">
        <v>43</v>
      </c>
      <c r="F124" s="119" t="s">
        <v>3</v>
      </c>
      <c r="G124" s="315" t="s">
        <v>8</v>
      </c>
      <c r="H124" s="315" t="s">
        <v>9</v>
      </c>
      <c r="I124" s="135" t="s">
        <v>8</v>
      </c>
      <c r="J124" s="136" t="s">
        <v>0</v>
      </c>
      <c r="K124" s="120" t="s">
        <v>43</v>
      </c>
      <c r="L124" s="121" t="s">
        <v>23</v>
      </c>
      <c r="M124" s="127" t="str">
        <f ca="1">IF(OFFSET(CL!$B$1,$U124,0)="England",OFFSET(CL!$B$1,$U124,1),"")</f>
        <v/>
      </c>
      <c r="N124" s="7" t="str">
        <f ca="1">IF(OFFSET(CL!$F$1,$U124,0)="England",OFFSET(CL!$F$1,$U124,-1),"")</f>
        <v>Man Utd</v>
      </c>
      <c r="O124" s="318" t="str">
        <f ca="1">IF(OFFSET(CL!$I$1,$U124,0)="England",OFFSET(CL!$I$1,$U124,1),"")</f>
        <v>Chelsea</v>
      </c>
      <c r="P124" s="318" t="str">
        <f ca="1">IF(OFFSET(CL!$L$1,$U124,0)="England",OFFSET(CL!$L$1,$U124,-1),"")</f>
        <v>Arsenal</v>
      </c>
      <c r="Q124" s="129" t="str">
        <f ca="1">IFERROR(IF(OFFSET(EL!$B$1,$V124,0)="England",OFFSET(EL!$B$1,$V124,1),""),"")</f>
        <v/>
      </c>
      <c r="R124" s="130" t="str">
        <f ca="1">IFERROR(IF(OFFSET(EL!$F$1,$V124,0)="England",OFFSET(EL!$F$1,$V124,-1),""),"")</f>
        <v/>
      </c>
      <c r="S124" s="122"/>
      <c r="T124" s="100"/>
      <c r="U124" s="8">
        <f>MATCH(D124,CL!G:G,0)-1</f>
        <v>54</v>
      </c>
      <c r="V124" s="8">
        <f>MATCH(D124,EL!G:G,0)-1</f>
        <v>51</v>
      </c>
      <c r="W124" s="8" t="e">
        <f>MATCH(D124,Conf!G:G,0)-1</f>
        <v>#N/A</v>
      </c>
      <c r="Y124" s="164" t="str">
        <f t="shared" si="15"/>
        <v/>
      </c>
      <c r="Z124" s="166" t="str">
        <f t="shared" si="19"/>
        <v>Man Utd</v>
      </c>
      <c r="AA124" s="166" t="str">
        <f t="shared" si="20"/>
        <v/>
      </c>
      <c r="AB124" s="171" t="str">
        <f t="shared" ca="1" si="16"/>
        <v/>
      </c>
      <c r="AC124" s="171" t="str">
        <f t="shared" ca="1" si="17"/>
        <v/>
      </c>
      <c r="AD124" s="171" t="str">
        <f t="shared" ca="1" si="18"/>
        <v/>
      </c>
      <c r="AE124" s="321" t="str">
        <f t="shared" ca="1" si="21"/>
        <v/>
      </c>
    </row>
    <row r="125" spans="1:31" ht="15.75" x14ac:dyDescent="0.25">
      <c r="A125" s="361">
        <f t="shared" si="4"/>
        <v>1</v>
      </c>
      <c r="B125" s="361">
        <f t="shared" ca="1" si="5"/>
        <v>3</v>
      </c>
      <c r="C125" s="361">
        <f t="shared" ca="1" si="6"/>
        <v>5</v>
      </c>
      <c r="D125" s="369">
        <v>2010</v>
      </c>
      <c r="E125" s="118" t="s">
        <v>8</v>
      </c>
      <c r="F125" s="119" t="s">
        <v>43</v>
      </c>
      <c r="G125" s="315" t="s">
        <v>9</v>
      </c>
      <c r="H125" s="315" t="s">
        <v>23</v>
      </c>
      <c r="I125" s="135" t="s">
        <v>8</v>
      </c>
      <c r="J125" s="136" t="s">
        <v>10</v>
      </c>
      <c r="K125" s="120" t="s">
        <v>43</v>
      </c>
      <c r="L125" s="121" t="s">
        <v>1</v>
      </c>
      <c r="M125" s="127" t="str">
        <f ca="1">IF(OFFSET(CL!$B$1,$U125,0)="England",OFFSET(CL!$B$1,$U125,1),"")</f>
        <v/>
      </c>
      <c r="N125" s="7" t="str">
        <f ca="1">IF(OFFSET(CL!$F$1,$U125,0)="England",OFFSET(CL!$F$1,$U125,-1),"")</f>
        <v/>
      </c>
      <c r="O125" s="318" t="str">
        <f ca="1">IF(OFFSET(CL!$I$1,$U125,0)="England",OFFSET(CL!$I$1,$U125,1),"")</f>
        <v/>
      </c>
      <c r="P125" s="318" t="str">
        <f ca="1">IF(OFFSET(CL!$L$1,$U125,0)="England",OFFSET(CL!$L$1,$U125,-1),"")</f>
        <v/>
      </c>
      <c r="Q125" s="129" t="str">
        <f ca="1">IFERROR(IF(OFFSET(EL!$B$1,$V125,0)="England",OFFSET(EL!$B$1,$V125,1),""),"")</f>
        <v/>
      </c>
      <c r="R125" s="130" t="str">
        <f ca="1">IFERROR(IF(OFFSET(EL!$F$1,$V125,0)="England",OFFSET(EL!$F$1,$V125,-1),""),"")</f>
        <v>Fulham</v>
      </c>
      <c r="S125" s="122"/>
      <c r="T125" s="100"/>
      <c r="U125" s="8">
        <f>MATCH(D125,CL!G:G,0)-1</f>
        <v>55</v>
      </c>
      <c r="V125" s="8">
        <f>MATCH(D125,EL!G:G,0)-1</f>
        <v>52</v>
      </c>
      <c r="W125" s="8" t="e">
        <f>MATCH(D125,Conf!G:G,0)-1</f>
        <v>#N/A</v>
      </c>
      <c r="Y125" s="164" t="str">
        <f t="shared" si="15"/>
        <v>Chelsea</v>
      </c>
      <c r="Z125" s="166" t="str">
        <f t="shared" si="19"/>
        <v/>
      </c>
      <c r="AA125" s="166" t="str">
        <f t="shared" si="20"/>
        <v/>
      </c>
      <c r="AB125" s="171" t="str">
        <f t="shared" ca="1" si="16"/>
        <v/>
      </c>
      <c r="AC125" s="171" t="str">
        <f t="shared" ca="1" si="17"/>
        <v/>
      </c>
      <c r="AD125" s="171" t="str">
        <f t="shared" ca="1" si="18"/>
        <v/>
      </c>
      <c r="AE125" s="321" t="str">
        <f t="shared" ca="1" si="21"/>
        <v/>
      </c>
    </row>
    <row r="126" spans="1:31" ht="15.75" x14ac:dyDescent="0.25">
      <c r="A126" s="361">
        <f t="shared" si="4"/>
        <v>1</v>
      </c>
      <c r="B126" s="361">
        <f t="shared" ca="1" si="5"/>
        <v>3</v>
      </c>
      <c r="C126" s="361">
        <f t="shared" ca="1" si="6"/>
        <v>6</v>
      </c>
      <c r="D126" s="369">
        <v>2011</v>
      </c>
      <c r="E126" s="118" t="s">
        <v>43</v>
      </c>
      <c r="F126" s="119" t="s">
        <v>8</v>
      </c>
      <c r="G126" s="315" t="s">
        <v>42</v>
      </c>
      <c r="H126" s="315" t="s">
        <v>9</v>
      </c>
      <c r="I126" s="135" t="s">
        <v>42</v>
      </c>
      <c r="J126" s="136" t="s">
        <v>58</v>
      </c>
      <c r="K126" s="120" t="s">
        <v>28</v>
      </c>
      <c r="L126" s="121" t="s">
        <v>9</v>
      </c>
      <c r="M126" s="127" t="str">
        <f ca="1">IF(OFFSET(CL!$B$1,$U126,0)="England",OFFSET(CL!$B$1,$U126,1),"")</f>
        <v/>
      </c>
      <c r="N126" s="7" t="str">
        <f ca="1">IF(OFFSET(CL!$F$1,$U126,0)="England",OFFSET(CL!$F$1,$U126,-1),"")</f>
        <v>Man Utd</v>
      </c>
      <c r="O126" s="318" t="str">
        <f ca="1">IF(OFFSET(CL!$I$1,$U126,0)="England",OFFSET(CL!$I$1,$U126,1),"")</f>
        <v/>
      </c>
      <c r="P126" s="318" t="str">
        <f ca="1">IF(OFFSET(CL!$L$1,$U126,0)="England",OFFSET(CL!$L$1,$U126,-1),"")</f>
        <v/>
      </c>
      <c r="Q126" s="129" t="str">
        <f ca="1">IFERROR(IF(OFFSET(EL!$B$1,$V126,0)="England",OFFSET(EL!$B$1,$V126,1),""),"")</f>
        <v/>
      </c>
      <c r="R126" s="130" t="str">
        <f ca="1">IFERROR(IF(OFFSET(EL!$F$1,$V126,0)="England",OFFSET(EL!$F$1,$V126,-1),""),"")</f>
        <v/>
      </c>
      <c r="S126" s="122"/>
      <c r="T126" s="100"/>
      <c r="U126" s="8">
        <f>MATCH(D126,CL!G:G,0)-1</f>
        <v>56</v>
      </c>
      <c r="V126" s="8">
        <f>MATCH(D126,EL!G:G,0)-1</f>
        <v>53</v>
      </c>
      <c r="W126" s="8" t="e">
        <f>MATCH(D126,Conf!G:G,0)-1</f>
        <v>#N/A</v>
      </c>
      <c r="Y126" s="164" t="str">
        <f t="shared" si="15"/>
        <v/>
      </c>
      <c r="Z126" s="166" t="str">
        <f t="shared" si="19"/>
        <v/>
      </c>
      <c r="AA126" s="166" t="str">
        <f t="shared" si="20"/>
        <v/>
      </c>
      <c r="AB126" s="171" t="str">
        <f t="shared" ca="1" si="16"/>
        <v/>
      </c>
      <c r="AC126" s="171" t="str">
        <f t="shared" ca="1" si="17"/>
        <v/>
      </c>
      <c r="AD126" s="171" t="str">
        <f t="shared" ca="1" si="18"/>
        <v/>
      </c>
      <c r="AE126" s="321" t="str">
        <f t="shared" ca="1" si="21"/>
        <v/>
      </c>
    </row>
    <row r="127" spans="1:31" ht="15.75" x14ac:dyDescent="0.25">
      <c r="A127" s="361">
        <f t="shared" si="4"/>
        <v>1</v>
      </c>
      <c r="B127" s="361">
        <f t="shared" ca="1" si="5"/>
        <v>4</v>
      </c>
      <c r="C127" s="361">
        <f t="shared" ca="1" si="6"/>
        <v>7</v>
      </c>
      <c r="D127" s="369">
        <v>2012</v>
      </c>
      <c r="E127" s="118" t="s">
        <v>42</v>
      </c>
      <c r="F127" s="119" t="s">
        <v>43</v>
      </c>
      <c r="G127" s="315" t="s">
        <v>9</v>
      </c>
      <c r="H127" s="315" t="s">
        <v>23</v>
      </c>
      <c r="I127" s="135" t="s">
        <v>8</v>
      </c>
      <c r="J127" s="136" t="s">
        <v>3</v>
      </c>
      <c r="K127" s="120" t="s">
        <v>3</v>
      </c>
      <c r="L127" s="121" t="s">
        <v>47</v>
      </c>
      <c r="M127" s="127" t="str">
        <f ca="1">IF(OFFSET(CL!$B$1,$U127,0)="England",OFFSET(CL!$B$1,$U127,1),"")</f>
        <v>Chelsea</v>
      </c>
      <c r="N127" s="7" t="str">
        <f ca="1">IF(OFFSET(CL!$F$1,$U127,0)="England",OFFSET(CL!$F$1,$U127,-1),"")</f>
        <v/>
      </c>
      <c r="O127" s="318" t="str">
        <f ca="1">IF(OFFSET(CL!$I$1,$U127,0)="England",OFFSET(CL!$I$1,$U127,1),"")</f>
        <v/>
      </c>
      <c r="P127" s="318" t="str">
        <f ca="1">IF(OFFSET(CL!$L$1,$U127,0)="England",OFFSET(CL!$L$1,$U127,-1),"")</f>
        <v/>
      </c>
      <c r="Q127" s="129" t="str">
        <f ca="1">IFERROR(IF(OFFSET(EL!$B$1,$V127,0)="England",OFFSET(EL!$B$1,$V127,1),""),"")</f>
        <v/>
      </c>
      <c r="R127" s="130" t="str">
        <f ca="1">IFERROR(IF(OFFSET(EL!$F$1,$V127,0)="England",OFFSET(EL!$F$1,$V127,-1),""),"")</f>
        <v/>
      </c>
      <c r="S127" s="122"/>
      <c r="T127" s="100"/>
      <c r="U127" s="8">
        <f>MATCH(D127,CL!G:G,0)-1</f>
        <v>57</v>
      </c>
      <c r="V127" s="8">
        <f>MATCH(D127,EL!G:G,0)-1</f>
        <v>54</v>
      </c>
      <c r="W127" s="8" t="e">
        <f>MATCH(D127,Conf!G:G,0)-1</f>
        <v>#N/A</v>
      </c>
      <c r="Y127" s="164" t="str">
        <f t="shared" si="15"/>
        <v/>
      </c>
      <c r="Z127" s="166" t="str">
        <f t="shared" si="19"/>
        <v/>
      </c>
      <c r="AA127" s="166" t="str">
        <f t="shared" si="20"/>
        <v/>
      </c>
      <c r="AB127" s="171" t="str">
        <f t="shared" ca="1" si="16"/>
        <v/>
      </c>
      <c r="AC127" s="171" t="str">
        <f t="shared" ca="1" si="17"/>
        <v/>
      </c>
      <c r="AD127" s="171" t="str">
        <f t="shared" ca="1" si="18"/>
        <v>Chelsea</v>
      </c>
      <c r="AE127" s="321" t="str">
        <f t="shared" ca="1" si="21"/>
        <v/>
      </c>
    </row>
    <row r="128" spans="1:31" ht="15.75" x14ac:dyDescent="0.25">
      <c r="A128" s="361">
        <f t="shared" si="4"/>
        <v>1</v>
      </c>
      <c r="B128" s="361">
        <f t="shared" ca="1" si="5"/>
        <v>4</v>
      </c>
      <c r="C128" s="361">
        <f t="shared" ca="1" si="6"/>
        <v>8</v>
      </c>
      <c r="D128" s="369">
        <v>2013</v>
      </c>
      <c r="E128" s="118" t="s">
        <v>43</v>
      </c>
      <c r="F128" s="119" t="s">
        <v>42</v>
      </c>
      <c r="G128" s="315" t="s">
        <v>8</v>
      </c>
      <c r="H128" s="315" t="s">
        <v>9</v>
      </c>
      <c r="I128" s="135" t="s">
        <v>37</v>
      </c>
      <c r="J128" s="136" t="s">
        <v>42</v>
      </c>
      <c r="K128" s="120" t="s">
        <v>60</v>
      </c>
      <c r="L128" s="121" t="s">
        <v>48</v>
      </c>
      <c r="M128" s="127" t="str">
        <f ca="1">IF(OFFSET(CL!$B$1,$U128,0)="England",OFFSET(CL!$B$1,$U128,1),"")</f>
        <v/>
      </c>
      <c r="N128" s="7" t="str">
        <f ca="1">IF(OFFSET(CL!$F$1,$U128,0)="England",OFFSET(CL!$F$1,$U128,-1),"")</f>
        <v/>
      </c>
      <c r="O128" s="318" t="str">
        <f ca="1">IF(OFFSET(CL!$I$1,$U128,0)="England",OFFSET(CL!$I$1,$U128,1),"")</f>
        <v/>
      </c>
      <c r="P128" s="318" t="str">
        <f ca="1">IF(OFFSET(CL!$L$1,$U128,0)="England",OFFSET(CL!$L$1,$U128,-1),"")</f>
        <v/>
      </c>
      <c r="Q128" s="129" t="str">
        <f ca="1">IFERROR(IF(OFFSET(EL!$B$1,$V128,0)="England",OFFSET(EL!$B$1,$V128,1),""),"")</f>
        <v>Chelsea</v>
      </c>
      <c r="R128" s="130" t="str">
        <f ca="1">IFERROR(IF(OFFSET(EL!$F$1,$V128,0)="England",OFFSET(EL!$F$1,$V128,-1),""),"")</f>
        <v/>
      </c>
      <c r="S128" s="122"/>
      <c r="T128" s="100"/>
      <c r="U128" s="8">
        <f>MATCH(D128,CL!G:G,0)-1</f>
        <v>58</v>
      </c>
      <c r="V128" s="8">
        <f>MATCH(D128,EL!G:G,0)-1</f>
        <v>55</v>
      </c>
      <c r="W128" s="8" t="e">
        <f>MATCH(D128,Conf!G:G,0)-1</f>
        <v>#N/A</v>
      </c>
      <c r="Y128" s="164" t="str">
        <f t="shared" si="15"/>
        <v/>
      </c>
      <c r="Z128" s="166" t="str">
        <f t="shared" si="19"/>
        <v/>
      </c>
      <c r="AA128" s="166" t="str">
        <f t="shared" si="20"/>
        <v/>
      </c>
      <c r="AB128" s="171" t="str">
        <f t="shared" ca="1" si="16"/>
        <v/>
      </c>
      <c r="AC128" s="171" t="str">
        <f t="shared" ca="1" si="17"/>
        <v/>
      </c>
      <c r="AD128" s="171" t="str">
        <f t="shared" ca="1" si="18"/>
        <v/>
      </c>
      <c r="AE128" s="321" t="str">
        <f t="shared" ca="1" si="21"/>
        <v/>
      </c>
    </row>
    <row r="129" spans="1:31" ht="15.75" x14ac:dyDescent="0.25">
      <c r="A129" s="361">
        <f t="shared" si="4"/>
        <v>1</v>
      </c>
      <c r="B129" s="361">
        <f t="shared" ca="1" si="5"/>
        <v>3</v>
      </c>
      <c r="C129" s="361">
        <f t="shared" ca="1" si="6"/>
        <v>0</v>
      </c>
      <c r="D129" s="369">
        <v>2014</v>
      </c>
      <c r="E129" s="118" t="s">
        <v>42</v>
      </c>
      <c r="F129" s="119" t="s">
        <v>3</v>
      </c>
      <c r="G129" s="315" t="s">
        <v>8</v>
      </c>
      <c r="H129" s="315" t="s">
        <v>9</v>
      </c>
      <c r="I129" s="135" t="s">
        <v>9</v>
      </c>
      <c r="J129" s="136" t="s">
        <v>32</v>
      </c>
      <c r="K129" s="120" t="s">
        <v>42</v>
      </c>
      <c r="L129" s="121" t="s">
        <v>2</v>
      </c>
      <c r="M129" s="127" t="str">
        <f ca="1">IF(OFFSET(CL!$B$1,$U129,0)="England",OFFSET(CL!$B$1,$U129,1),"")</f>
        <v/>
      </c>
      <c r="N129" s="7" t="str">
        <f ca="1">IF(OFFSET(CL!$F$1,$U129,0)="England",OFFSET(CL!$F$1,$U129,-1),"")</f>
        <v/>
      </c>
      <c r="O129" s="318" t="str">
        <f ca="1">IF(OFFSET(CL!$I$1,$U129,0)="England",OFFSET(CL!$I$1,$U129,1),"")</f>
        <v>Chelsea</v>
      </c>
      <c r="P129" s="318" t="str">
        <f ca="1">IF(OFFSET(CL!$L$1,$U129,0)="England",OFFSET(CL!$L$1,$U129,-1),"")</f>
        <v/>
      </c>
      <c r="Q129" s="129" t="str">
        <f ca="1">IFERROR(IF(OFFSET(EL!$B$1,$V129,0)="England",OFFSET(EL!$B$1,$V129,1),""),"")</f>
        <v/>
      </c>
      <c r="R129" s="130" t="str">
        <f ca="1">IFERROR(IF(OFFSET(EL!$F$1,$V129,0)="England",OFFSET(EL!$F$1,$V129,-1),""),"")</f>
        <v/>
      </c>
      <c r="S129" s="122"/>
      <c r="T129" s="100"/>
      <c r="U129" s="8">
        <f>MATCH(D129,CL!G:G,0)-1</f>
        <v>59</v>
      </c>
      <c r="V129" s="8">
        <f>MATCH(D129,EL!G:G,0)-1</f>
        <v>56</v>
      </c>
      <c r="W129" s="8" t="e">
        <f>MATCH(D129,Conf!G:G,0)-1</f>
        <v>#N/A</v>
      </c>
      <c r="Y129" s="164" t="str">
        <f t="shared" si="15"/>
        <v/>
      </c>
      <c r="Z129" s="166" t="str">
        <f t="shared" si="19"/>
        <v>Man City</v>
      </c>
      <c r="AA129" s="166" t="str">
        <f t="shared" si="20"/>
        <v/>
      </c>
      <c r="AB129" s="171" t="str">
        <f t="shared" ca="1" si="16"/>
        <v/>
      </c>
      <c r="AC129" s="171" t="str">
        <f t="shared" ca="1" si="17"/>
        <v/>
      </c>
      <c r="AD129" s="171" t="str">
        <f t="shared" ca="1" si="18"/>
        <v/>
      </c>
      <c r="AE129" s="321" t="str">
        <f t="shared" ca="1" si="21"/>
        <v/>
      </c>
    </row>
    <row r="130" spans="1:31" ht="15.75" x14ac:dyDescent="0.25">
      <c r="A130" s="361">
        <f t="shared" si="4"/>
        <v>1</v>
      </c>
      <c r="B130" s="361">
        <f t="shared" ca="1" si="5"/>
        <v>3</v>
      </c>
      <c r="C130" s="361">
        <f t="shared" ca="1" si="6"/>
        <v>0</v>
      </c>
      <c r="D130" s="369">
        <v>2015</v>
      </c>
      <c r="E130" s="118" t="s">
        <v>8</v>
      </c>
      <c r="F130" s="119" t="s">
        <v>42</v>
      </c>
      <c r="G130" s="315" t="s">
        <v>9</v>
      </c>
      <c r="H130" s="315" t="s">
        <v>43</v>
      </c>
      <c r="I130" s="135" t="s">
        <v>9</v>
      </c>
      <c r="J130" s="136" t="s">
        <v>1</v>
      </c>
      <c r="K130" s="120" t="s">
        <v>8</v>
      </c>
      <c r="L130" s="121" t="s">
        <v>23</v>
      </c>
      <c r="M130" s="127" t="str">
        <f ca="1">IF(OFFSET(CL!$B$1,$U130,0)="England",OFFSET(CL!$B$1,$U130,1),"")</f>
        <v/>
      </c>
      <c r="N130" s="7" t="str">
        <f ca="1">IF(OFFSET(CL!$F$1,$U130,0)="England",OFFSET(CL!$F$1,$U130,-1),"")</f>
        <v/>
      </c>
      <c r="O130" s="318" t="str">
        <f ca="1">IF(OFFSET(CL!$I$1,$U130,0)="England",OFFSET(CL!$I$1,$U130,1),"")</f>
        <v/>
      </c>
      <c r="P130" s="318" t="str">
        <f ca="1">IF(OFFSET(CL!$L$1,$U130,0)="England",OFFSET(CL!$L$1,$U130,-1),"")</f>
        <v/>
      </c>
      <c r="Q130" s="129" t="str">
        <f ca="1">IFERROR(IF(OFFSET(EL!$B$1,$V130,0)="England",OFFSET(EL!$B$1,$V130,1),""),"")</f>
        <v/>
      </c>
      <c r="R130" s="130" t="str">
        <f ca="1">IFERROR(IF(OFFSET(EL!$F$1,$V130,0)="England",OFFSET(EL!$F$1,$V130,-1),""),"")</f>
        <v/>
      </c>
      <c r="S130" s="122"/>
      <c r="T130" s="100"/>
      <c r="U130" s="8">
        <f>MATCH(D130,CL!G:G,0)-1</f>
        <v>60</v>
      </c>
      <c r="V130" s="8">
        <f>MATCH(D130,EL!G:G,0)-1</f>
        <v>57</v>
      </c>
      <c r="W130" s="8" t="e">
        <f>MATCH(D130,Conf!G:G,0)-1</f>
        <v>#N/A</v>
      </c>
      <c r="Y130" s="164" t="str">
        <f t="shared" si="15"/>
        <v/>
      </c>
      <c r="Z130" s="166" t="str">
        <f t="shared" si="19"/>
        <v>Chelsea</v>
      </c>
      <c r="AA130" s="166" t="str">
        <f t="shared" si="20"/>
        <v/>
      </c>
      <c r="AB130" s="171" t="str">
        <f t="shared" ca="1" si="16"/>
        <v/>
      </c>
      <c r="AC130" s="171" t="str">
        <f t="shared" ca="1" si="17"/>
        <v/>
      </c>
      <c r="AD130" s="171" t="str">
        <f t="shared" ca="1" si="18"/>
        <v/>
      </c>
      <c r="AE130" s="321" t="str">
        <f t="shared" ca="1" si="21"/>
        <v/>
      </c>
    </row>
    <row r="131" spans="1:31" ht="15.75" x14ac:dyDescent="0.25">
      <c r="A131" s="361">
        <f t="shared" si="4"/>
        <v>1</v>
      </c>
      <c r="B131" s="361">
        <f t="shared" ca="1" si="5"/>
        <v>3</v>
      </c>
      <c r="C131" s="361">
        <f t="shared" ca="1" si="6"/>
        <v>1</v>
      </c>
      <c r="D131" s="369">
        <v>2016</v>
      </c>
      <c r="E131" s="118" t="s">
        <v>41</v>
      </c>
      <c r="F131" s="119" t="s">
        <v>9</v>
      </c>
      <c r="G131" s="315" t="s">
        <v>23</v>
      </c>
      <c r="H131" s="315" t="s">
        <v>42</v>
      </c>
      <c r="I131" s="135" t="s">
        <v>43</v>
      </c>
      <c r="J131" s="136" t="s">
        <v>14</v>
      </c>
      <c r="K131" s="120" t="s">
        <v>42</v>
      </c>
      <c r="L131" s="121" t="s">
        <v>3</v>
      </c>
      <c r="M131" s="127" t="str">
        <f ca="1">IF(OFFSET(CL!$B$1,$U131,0)="England",OFFSET(CL!$B$1,$U131,1),"")</f>
        <v/>
      </c>
      <c r="N131" s="7" t="str">
        <f ca="1">IF(OFFSET(CL!$F$1,$U131,0)="England",OFFSET(CL!$F$1,$U131,-1),"")</f>
        <v/>
      </c>
      <c r="O131" s="318" t="str">
        <f ca="1">IF(OFFSET(CL!$I$1,$U131,0)="England",OFFSET(CL!$I$1,$U131,1),"")</f>
        <v>Man City</v>
      </c>
      <c r="P131" s="318" t="str">
        <f ca="1">IF(OFFSET(CL!$L$1,$U131,0)="England",OFFSET(CL!$L$1,$U131,-1),"")</f>
        <v/>
      </c>
      <c r="Q131" s="129" t="str">
        <f ca="1">IFERROR(IF(OFFSET(EL!$B$1,$V131,0)="England",OFFSET(EL!$B$1,$V131,1),""),"")</f>
        <v/>
      </c>
      <c r="R131" s="130" t="str">
        <f ca="1">IFERROR(IF(OFFSET(EL!$F$1,$V131,0)="England",OFFSET(EL!$F$1,$V131,-1),""),"")</f>
        <v>Liverpool</v>
      </c>
      <c r="S131" s="122"/>
      <c r="T131" s="100"/>
      <c r="U131" s="8">
        <f>MATCH(D131,CL!G:G,0)-1</f>
        <v>61</v>
      </c>
      <c r="V131" s="8">
        <f>MATCH(D131,EL!G:G,0)-1</f>
        <v>58</v>
      </c>
      <c r="W131" s="8" t="e">
        <f>MATCH(D131,Conf!G:G,0)-1</f>
        <v>#N/A</v>
      </c>
      <c r="Y131" s="164" t="str">
        <f t="shared" si="15"/>
        <v/>
      </c>
      <c r="Z131" s="166" t="str">
        <f t="shared" si="19"/>
        <v/>
      </c>
      <c r="AA131" s="166" t="str">
        <f t="shared" si="20"/>
        <v/>
      </c>
      <c r="AB131" s="171" t="str">
        <f t="shared" ca="1" si="16"/>
        <v/>
      </c>
      <c r="AC131" s="171" t="str">
        <f t="shared" ca="1" si="17"/>
        <v/>
      </c>
      <c r="AD131" s="171" t="str">
        <f t="shared" ca="1" si="18"/>
        <v/>
      </c>
      <c r="AE131" s="321" t="str">
        <f t="shared" ca="1" si="21"/>
        <v/>
      </c>
    </row>
    <row r="132" spans="1:31" ht="15.75" x14ac:dyDescent="0.25">
      <c r="A132" s="361">
        <f t="shared" si="4"/>
        <v>1</v>
      </c>
      <c r="B132" s="361">
        <f t="shared" ca="1" si="5"/>
        <v>4</v>
      </c>
      <c r="C132" s="361">
        <f t="shared" ca="1" si="6"/>
        <v>0</v>
      </c>
      <c r="D132" s="369">
        <v>2017</v>
      </c>
      <c r="E132" s="118" t="s">
        <v>8</v>
      </c>
      <c r="F132" s="119" t="s">
        <v>23</v>
      </c>
      <c r="G132" s="315" t="s">
        <v>42</v>
      </c>
      <c r="H132" s="315" t="s">
        <v>3</v>
      </c>
      <c r="I132" s="135" t="s">
        <v>9</v>
      </c>
      <c r="J132" s="136" t="s">
        <v>8</v>
      </c>
      <c r="K132" s="120" t="s">
        <v>43</v>
      </c>
      <c r="L132" s="121" t="s">
        <v>13</v>
      </c>
      <c r="M132" s="127" t="str">
        <f ca="1">IF(OFFSET(CL!$B$1,$U132,0)="England",OFFSET(CL!$B$1,$U132,1),"")</f>
        <v/>
      </c>
      <c r="N132" s="7" t="str">
        <f ca="1">IF(OFFSET(CL!$F$1,$U132,0)="England",OFFSET(CL!$F$1,$U132,-1),"")</f>
        <v/>
      </c>
      <c r="O132" s="318" t="str">
        <f ca="1">IF(OFFSET(CL!$I$1,$U132,0)="England",OFFSET(CL!$I$1,$U132,1),"")</f>
        <v/>
      </c>
      <c r="P132" s="318" t="str">
        <f ca="1">IF(OFFSET(CL!$L$1,$U132,0)="England",OFFSET(CL!$L$1,$U132,-1),"")</f>
        <v/>
      </c>
      <c r="Q132" s="129" t="str">
        <f ca="1">IFERROR(IF(OFFSET(EL!$B$1,$V132,0)="England",OFFSET(EL!$B$1,$V132,1),""),"")</f>
        <v>Man Utd</v>
      </c>
      <c r="R132" s="130" t="str">
        <f ca="1">IFERROR(IF(OFFSET(EL!$F$1,$V132,0)="England",OFFSET(EL!$F$1,$V132,-1),""),"")</f>
        <v/>
      </c>
      <c r="S132" s="122"/>
      <c r="T132" s="100"/>
      <c r="U132" s="8">
        <f>MATCH(D132,CL!G:G,0)-1</f>
        <v>62</v>
      </c>
      <c r="V132" s="8">
        <f>MATCH(D132,EL!G:G,0)-1</f>
        <v>59</v>
      </c>
      <c r="W132" s="8" t="e">
        <f>MATCH(D132,Conf!G:G,0)-1</f>
        <v>#N/A</v>
      </c>
      <c r="Y132" s="164" t="str">
        <f t="shared" si="15"/>
        <v/>
      </c>
      <c r="Z132" s="166" t="str">
        <f t="shared" si="19"/>
        <v/>
      </c>
      <c r="AA132" s="166" t="str">
        <f t="shared" si="20"/>
        <v/>
      </c>
      <c r="AB132" s="171" t="str">
        <f t="shared" ca="1" si="16"/>
        <v/>
      </c>
      <c r="AC132" s="171" t="str">
        <f t="shared" ca="1" si="17"/>
        <v/>
      </c>
      <c r="AD132" s="171" t="str">
        <f t="shared" ca="1" si="18"/>
        <v/>
      </c>
      <c r="AE132" s="321" t="str">
        <f t="shared" ca="1" si="21"/>
        <v>Man Utd</v>
      </c>
    </row>
    <row r="133" spans="1:31" ht="15.75" x14ac:dyDescent="0.25">
      <c r="A133" s="361">
        <f t="shared" ref="A133:A149" si="22">IF(F133="",0,1)</f>
        <v>1</v>
      </c>
      <c r="B133" s="361">
        <f t="shared" ref="B133:B149" ca="1" si="23">(E133&lt;&gt;"")*1+(I133&lt;&gt;"")*1+(K133&lt;&gt;"")*1+(M133&lt;&gt;"")*1+(Q133&lt;&gt;"")*1+(S133&lt;&gt;"")*1</f>
        <v>3</v>
      </c>
      <c r="C133" s="361">
        <f t="shared" ref="C133:C149" ca="1" si="24">IF(OR(E133=$D$1,I133=$D$1,K133=$D$1,M133=$D$1,Q133=$D$1,S133=$D$1),0,IF(ROW()=4,0,C132)+A133)</f>
        <v>1</v>
      </c>
      <c r="D133" s="369">
        <v>2018</v>
      </c>
      <c r="E133" s="118" t="s">
        <v>42</v>
      </c>
      <c r="F133" s="119" t="s">
        <v>43</v>
      </c>
      <c r="G133" s="315" t="s">
        <v>23</v>
      </c>
      <c r="H133" s="315" t="s">
        <v>3</v>
      </c>
      <c r="I133" s="135" t="s">
        <v>8</v>
      </c>
      <c r="J133" s="136" t="s">
        <v>43</v>
      </c>
      <c r="K133" s="120" t="s">
        <v>42</v>
      </c>
      <c r="L133" s="121" t="s">
        <v>9</v>
      </c>
      <c r="M133" s="127" t="str">
        <f ca="1">IF(OFFSET(CL!$B$1,$U133,0)="England",OFFSET(CL!$B$1,$U133,1),"")</f>
        <v/>
      </c>
      <c r="N133" s="7" t="str">
        <f ca="1">IF(OFFSET(CL!$F$1,$U133,0)="England",OFFSET(CL!$F$1,$U133,-1),"")</f>
        <v>Liverpool</v>
      </c>
      <c r="O133" s="318" t="str">
        <f ca="1">IF(OFFSET(CL!$I$1,$U133,0)="England",OFFSET(CL!$I$1,$U133,1),"")</f>
        <v/>
      </c>
      <c r="P133" s="318" t="str">
        <f ca="1">IF(OFFSET(CL!$L$1,$U133,0)="England",OFFSET(CL!$L$1,$U133,-1),"")</f>
        <v/>
      </c>
      <c r="Q133" s="129" t="str">
        <f ca="1">IFERROR(IF(OFFSET(EL!$B$1,$V133,0)="England",OFFSET(EL!$B$1,$V133,1),""),"")</f>
        <v/>
      </c>
      <c r="R133" s="130" t="str">
        <f ca="1">IFERROR(IF(OFFSET(EL!$F$1,$V133,0)="England",OFFSET(EL!$F$1,$V133,-1),""),"")</f>
        <v/>
      </c>
      <c r="S133" s="122"/>
      <c r="T133" s="100"/>
      <c r="U133" s="8">
        <f>MATCH(D133,CL!G:G,0)-1</f>
        <v>63</v>
      </c>
      <c r="V133" s="8">
        <f>MATCH(D133,EL!G:G,0)-1</f>
        <v>60</v>
      </c>
      <c r="W133" s="8" t="e">
        <f>MATCH(D133,Conf!G:G,0)-1</f>
        <v>#N/A</v>
      </c>
      <c r="Y133" s="164" t="str">
        <f t="shared" si="15"/>
        <v/>
      </c>
      <c r="Z133" s="166" t="str">
        <f t="shared" si="19"/>
        <v>Man City</v>
      </c>
      <c r="AA133" s="166" t="str">
        <f t="shared" si="20"/>
        <v/>
      </c>
      <c r="AB133" s="171" t="str">
        <f t="shared" ca="1" si="16"/>
        <v/>
      </c>
      <c r="AC133" s="171" t="str">
        <f t="shared" ca="1" si="17"/>
        <v/>
      </c>
      <c r="AD133" s="171" t="str">
        <f t="shared" ca="1" si="18"/>
        <v/>
      </c>
      <c r="AE133" s="321" t="str">
        <f t="shared" ca="1" si="21"/>
        <v/>
      </c>
    </row>
    <row r="134" spans="1:31" ht="15.75" x14ac:dyDescent="0.25">
      <c r="A134" s="361">
        <f t="shared" si="22"/>
        <v>1</v>
      </c>
      <c r="B134" s="361">
        <f t="shared" ca="1" si="23"/>
        <v>5</v>
      </c>
      <c r="C134" s="361">
        <f t="shared" ca="1" si="24"/>
        <v>2</v>
      </c>
      <c r="D134" s="369">
        <v>2019</v>
      </c>
      <c r="E134" s="118" t="s">
        <v>42</v>
      </c>
      <c r="F134" s="119" t="s">
        <v>3</v>
      </c>
      <c r="G134" s="315" t="s">
        <v>8</v>
      </c>
      <c r="H134" s="315" t="s">
        <v>23</v>
      </c>
      <c r="I134" s="135" t="s">
        <v>42</v>
      </c>
      <c r="J134" s="136" t="s">
        <v>12</v>
      </c>
      <c r="K134" s="120" t="s">
        <v>42</v>
      </c>
      <c r="L134" s="121" t="s">
        <v>8</v>
      </c>
      <c r="M134" s="127" t="str">
        <f ca="1">IF(OFFSET(CL!$B$1,$U134,0)="England",OFFSET(CL!$B$1,$U134,1),"")</f>
        <v>Liverpool</v>
      </c>
      <c r="N134" s="7" t="str">
        <f ca="1">IF(OFFSET(CL!$F$1,$U134,0)="England",OFFSET(CL!$F$1,$U134,-1),"")</f>
        <v>Spurs</v>
      </c>
      <c r="O134" s="318" t="str">
        <f ca="1">IF(OFFSET(CL!$I$1,$U134,0)="England",OFFSET(CL!$I$1,$U134,1),"")</f>
        <v/>
      </c>
      <c r="P134" s="318" t="str">
        <f ca="1">IF(OFFSET(CL!$L$1,$U134,0)="England",OFFSET(CL!$L$1,$U134,-1),"")</f>
        <v/>
      </c>
      <c r="Q134" s="129" t="str">
        <f ca="1">IFERROR(IF(OFFSET(EL!$B$1,$V134,0)="England",OFFSET(EL!$B$1,$V134,1),""),"")</f>
        <v>Chelsea</v>
      </c>
      <c r="R134" s="130" t="str">
        <f ca="1">IFERROR(IF(OFFSET(EL!$F$1,$V134,0)="England",OFFSET(EL!$F$1,$V134,-1),""),"")</f>
        <v>Arsenal</v>
      </c>
      <c r="S134" s="122"/>
      <c r="T134" s="100"/>
      <c r="U134" s="8">
        <f>MATCH(D134,CL!G:G,0)-1</f>
        <v>64</v>
      </c>
      <c r="V134" s="8">
        <f>MATCH(D134,EL!G:G,0)-1</f>
        <v>61</v>
      </c>
      <c r="W134" s="8" t="e">
        <f>MATCH(D134,Conf!G:G,0)-1</f>
        <v>#N/A</v>
      </c>
      <c r="Y134" s="164" t="str">
        <f t="shared" si="15"/>
        <v>Man City</v>
      </c>
      <c r="Z134" s="166" t="str">
        <f t="shared" si="19"/>
        <v>Man City</v>
      </c>
      <c r="AA134" s="166" t="str">
        <f t="shared" si="20"/>
        <v>Man City</v>
      </c>
      <c r="AB134" s="171" t="str">
        <f t="shared" ca="1" si="16"/>
        <v/>
      </c>
      <c r="AC134" s="171" t="str">
        <f t="shared" ca="1" si="17"/>
        <v/>
      </c>
      <c r="AD134" s="171" t="str">
        <f t="shared" ca="1" si="18"/>
        <v/>
      </c>
      <c r="AE134" s="321" t="str">
        <f t="shared" ca="1" si="21"/>
        <v/>
      </c>
    </row>
    <row r="135" spans="1:31" ht="15.75" x14ac:dyDescent="0.25">
      <c r="A135" s="361">
        <f t="shared" si="22"/>
        <v>1</v>
      </c>
      <c r="B135" s="361">
        <f t="shared" ca="1" si="23"/>
        <v>3</v>
      </c>
      <c r="C135" s="361">
        <f t="shared" ca="1" si="24"/>
        <v>0</v>
      </c>
      <c r="D135" s="369">
        <v>2020</v>
      </c>
      <c r="E135" s="118" t="s">
        <v>3</v>
      </c>
      <c r="F135" s="119" t="s">
        <v>42</v>
      </c>
      <c r="G135" s="315" t="s">
        <v>43</v>
      </c>
      <c r="H135" s="315" t="s">
        <v>8</v>
      </c>
      <c r="I135" s="135" t="s">
        <v>9</v>
      </c>
      <c r="J135" s="136" t="s">
        <v>8</v>
      </c>
      <c r="K135" s="120" t="s">
        <v>42</v>
      </c>
      <c r="L135" s="121" t="s">
        <v>1</v>
      </c>
      <c r="M135" s="127" t="str">
        <f ca="1">IF(OFFSET(CL!$B$1,$U135,0)="England",OFFSET(CL!$B$1,$U135,1),"")</f>
        <v/>
      </c>
      <c r="N135" s="7" t="str">
        <f ca="1">IF(OFFSET(CL!$F$1,$U135,0)="England",OFFSET(CL!$F$1,$U135,-1),"")</f>
        <v/>
      </c>
      <c r="O135" s="318" t="str">
        <f ca="1">IF(OFFSET(CL!$I$1,$U135,0)="England",OFFSET(CL!$I$1,$U135,1),"")</f>
        <v/>
      </c>
      <c r="P135" s="318" t="str">
        <f ca="1">IF(OFFSET(CL!$L$1,$U135,0)="England",OFFSET(CL!$L$1,$U135,-1),"")</f>
        <v/>
      </c>
      <c r="Q135" s="129" t="str">
        <f ca="1">IFERROR(IF(OFFSET(EL!$B$1,$V135,0)="England",OFFSET(EL!$B$1,$V135,1),""),"")</f>
        <v/>
      </c>
      <c r="R135" s="130" t="str">
        <f ca="1">IFERROR(IF(OFFSET(EL!$F$1,$V135,0)="England",OFFSET(EL!$F$1,$V135,-1),""),"")</f>
        <v/>
      </c>
      <c r="S135" s="122"/>
      <c r="T135" s="100"/>
      <c r="U135" s="8">
        <f>MATCH(D135,CL!G:G,0)-1</f>
        <v>65</v>
      </c>
      <c r="V135" s="8">
        <f>MATCH(D135,EL!G:G,0)-1</f>
        <v>62</v>
      </c>
      <c r="W135" s="8" t="e">
        <f>MATCH(D135,Conf!G:G,0)-1</f>
        <v>#N/A</v>
      </c>
      <c r="Y135" s="164" t="str">
        <f t="shared" si="15"/>
        <v/>
      </c>
      <c r="Z135" s="166" t="str">
        <f t="shared" si="19"/>
        <v/>
      </c>
      <c r="AA135" s="166" t="str">
        <f t="shared" si="20"/>
        <v/>
      </c>
      <c r="AB135" s="171" t="str">
        <f t="shared" ref="AB135:AB137" ca="1" si="25">IF(E135=M135,E135,"")</f>
        <v/>
      </c>
      <c r="AC135" s="171" t="str">
        <f t="shared" ref="AC135:AC137" ca="1" si="26">IF(OR(E135=Q135,E135=S135),E135,"")</f>
        <v/>
      </c>
      <c r="AD135" s="171" t="str">
        <f t="shared" ref="AD135:AD137" ca="1" si="27">IF(OR(I135=M135,I135=Q135,I135=S135),I135,"")</f>
        <v/>
      </c>
      <c r="AE135" s="321" t="str">
        <f t="shared" ref="AE135:AE137" ca="1" si="28">IF(OR(K135=M135,K135=Q135,K135=S135),K135,"")</f>
        <v/>
      </c>
    </row>
    <row r="136" spans="1:31" ht="15.75" x14ac:dyDescent="0.25">
      <c r="A136" s="361">
        <f t="shared" si="22"/>
        <v>1</v>
      </c>
      <c r="B136" s="361">
        <f t="shared" ca="1" si="23"/>
        <v>4</v>
      </c>
      <c r="C136" s="361">
        <f t="shared" ca="1" si="24"/>
        <v>1</v>
      </c>
      <c r="D136" s="369">
        <v>2021</v>
      </c>
      <c r="E136" s="118" t="s">
        <v>42</v>
      </c>
      <c r="F136" s="119" t="s">
        <v>43</v>
      </c>
      <c r="G136" s="315" t="s">
        <v>3</v>
      </c>
      <c r="H136" s="315" t="s">
        <v>8</v>
      </c>
      <c r="I136" s="135" t="s">
        <v>41</v>
      </c>
      <c r="J136" s="136" t="s">
        <v>8</v>
      </c>
      <c r="K136" s="120" t="s">
        <v>42</v>
      </c>
      <c r="L136" s="121" t="s">
        <v>23</v>
      </c>
      <c r="M136" s="127" t="str">
        <f ca="1">IF(OFFSET(CL!$B$1,$U136,0)="England",OFFSET(CL!$B$1,$U136,1),"")</f>
        <v>Chelsea</v>
      </c>
      <c r="N136" s="7" t="str">
        <f ca="1">IF(OFFSET(CL!$F$1,$U136,0)="England",OFFSET(CL!$F$1,$U136,-1),"")</f>
        <v>Man City</v>
      </c>
      <c r="O136" s="318" t="str">
        <f ca="1">IF(OFFSET(CL!$I$1,$U136,0)="England",OFFSET(CL!$I$1,$U136,1),"")</f>
        <v/>
      </c>
      <c r="P136" s="318" t="str">
        <f ca="1">IF(OFFSET(CL!$L$1,$U136,0)="England",OFFSET(CL!$L$1,$U136,-1),"")</f>
        <v/>
      </c>
      <c r="Q136" s="129" t="str">
        <f ca="1">IFERROR(IF(OFFSET(EL!$B$1,$V136,0)="England",OFFSET(EL!$B$1,$V136,1),""),"")</f>
        <v/>
      </c>
      <c r="R136" s="130" t="str">
        <f ca="1">IFERROR(IF(OFFSET(EL!$F$1,$V136,0)="England",OFFSET(EL!$F$1,$V136,-1),""),"")</f>
        <v>Man Utd</v>
      </c>
      <c r="S136" s="122"/>
      <c r="T136" s="100"/>
      <c r="U136" s="8">
        <f>MATCH(D136,CL!G:G,0)-1</f>
        <v>66</v>
      </c>
      <c r="V136" s="8">
        <f>MATCH(D136,EL!G:G,0)-1</f>
        <v>63</v>
      </c>
      <c r="W136" s="8" t="e">
        <f>MATCH(D136,Conf!G:G,0)-1</f>
        <v>#N/A</v>
      </c>
      <c r="Y136" s="164" t="str">
        <f t="shared" ref="Y136:Y137" si="29">IF(E136=I136,E136,"")</f>
        <v/>
      </c>
      <c r="Z136" s="166" t="str">
        <f t="shared" ref="Z136:Z137" si="30">IF(E136=K136,E136,"")</f>
        <v>Man City</v>
      </c>
      <c r="AA136" s="166" t="str">
        <f t="shared" ref="AA136:AA137" si="31">IF(I136=K136,I136,"")</f>
        <v/>
      </c>
      <c r="AB136" s="171" t="str">
        <f t="shared" ca="1" si="25"/>
        <v/>
      </c>
      <c r="AC136" s="171" t="str">
        <f t="shared" ca="1" si="26"/>
        <v/>
      </c>
      <c r="AD136" s="171" t="str">
        <f t="shared" ca="1" si="27"/>
        <v/>
      </c>
      <c r="AE136" s="321" t="str">
        <f t="shared" ca="1" si="28"/>
        <v/>
      </c>
    </row>
    <row r="137" spans="1:31" ht="15.75" x14ac:dyDescent="0.25">
      <c r="A137" s="361">
        <f t="shared" si="22"/>
        <v>1</v>
      </c>
      <c r="B137" s="361">
        <f t="shared" ca="1" si="23"/>
        <v>3</v>
      </c>
      <c r="C137" s="361">
        <f t="shared" ca="1" si="24"/>
        <v>2</v>
      </c>
      <c r="D137" s="369">
        <v>2022</v>
      </c>
      <c r="E137" s="118" t="s">
        <v>42</v>
      </c>
      <c r="F137" s="119" t="s">
        <v>3</v>
      </c>
      <c r="G137" s="315" t="s">
        <v>8</v>
      </c>
      <c r="H137" s="315" t="s">
        <v>23</v>
      </c>
      <c r="I137" s="135" t="s">
        <v>3</v>
      </c>
      <c r="J137" s="136" t="s">
        <v>8</v>
      </c>
      <c r="K137" s="120" t="s">
        <v>3</v>
      </c>
      <c r="L137" s="121" t="s">
        <v>8</v>
      </c>
      <c r="M137" s="127" t="str">
        <f ca="1">IF(OFFSET(CL!$B$1,$U137,0)="England",OFFSET(CL!$B$1,$U137,1),"")</f>
        <v/>
      </c>
      <c r="N137" s="7" t="str">
        <f ca="1">IF(OFFSET(CL!$F$1,$U137,0)="England",OFFSET(CL!$F$1,$U137,-1),"")</f>
        <v>Liverpool</v>
      </c>
      <c r="O137" s="318" t="str">
        <f ca="1">IF(OFFSET(CL!$I$1,$U137,0)="England",OFFSET(CL!$I$1,$U137,1),"")</f>
        <v>Man City</v>
      </c>
      <c r="P137" s="318" t="str">
        <f ca="1">IF(OFFSET(CL!$L$1,$U137,0)="England",OFFSET(CL!$L$1,$U137,-1),"")</f>
        <v/>
      </c>
      <c r="Q137" s="129" t="str">
        <f ca="1">IFERROR(IF(OFFSET(EL!$B$1,$V137,0)="England",OFFSET(EL!$B$1,$V137,1),""),"")</f>
        <v/>
      </c>
      <c r="R137" s="130" t="str">
        <f ca="1">IFERROR(IF(OFFSET(EL!$F$1,$V137,0)="England",OFFSET(EL!$F$1,$V137,-1),""),"")</f>
        <v/>
      </c>
      <c r="S137" s="129" t="str">
        <f ca="1">IFERROR(IF(OFFSET(Conf!$B$1,$W137,0)="England",OFFSET(Conf!$B$1,$W137,1),""),"")</f>
        <v/>
      </c>
      <c r="T137" s="130" t="str">
        <f ca="1">IFERROR(IF(OFFSET(Conf!$F$1,$W137,0)="England",OFFSET(Conf!$F$1,$W137,-1),""),"")</f>
        <v/>
      </c>
      <c r="U137" s="8">
        <f>MATCH(D137,CL!G:G,0)-1</f>
        <v>67</v>
      </c>
      <c r="V137" s="8">
        <f>MATCH(D137,EL!G:G,0)-1</f>
        <v>64</v>
      </c>
      <c r="W137" s="8">
        <f>MATCH(D137,Conf!G:G,0)-1</f>
        <v>41</v>
      </c>
      <c r="Y137" s="164" t="str">
        <f t="shared" si="29"/>
        <v/>
      </c>
      <c r="Z137" s="166" t="str">
        <f t="shared" si="30"/>
        <v/>
      </c>
      <c r="AA137" s="166" t="str">
        <f t="shared" si="31"/>
        <v>Liverpool</v>
      </c>
      <c r="AB137" s="171" t="str">
        <f t="shared" ca="1" si="25"/>
        <v/>
      </c>
      <c r="AC137" s="171" t="str">
        <f t="shared" ca="1" si="26"/>
        <v/>
      </c>
      <c r="AD137" s="171" t="str">
        <f t="shared" ca="1" si="27"/>
        <v/>
      </c>
      <c r="AE137" s="321" t="str">
        <f t="shared" ca="1" si="28"/>
        <v/>
      </c>
    </row>
    <row r="138" spans="1:31" ht="15.75" x14ac:dyDescent="0.25">
      <c r="A138" s="361">
        <f t="shared" si="22"/>
        <v>1</v>
      </c>
      <c r="B138" s="361">
        <f t="shared" ca="1" si="23"/>
        <v>5</v>
      </c>
      <c r="C138" s="361">
        <f t="shared" ca="1" si="24"/>
        <v>3</v>
      </c>
      <c r="D138" s="369">
        <v>2023</v>
      </c>
      <c r="E138" s="118" t="s">
        <v>42</v>
      </c>
      <c r="F138" s="119" t="s">
        <v>9</v>
      </c>
      <c r="G138" s="315" t="s">
        <v>43</v>
      </c>
      <c r="H138" s="315" t="s">
        <v>44</v>
      </c>
      <c r="I138" s="135" t="s">
        <v>42</v>
      </c>
      <c r="J138" s="136" t="s">
        <v>43</v>
      </c>
      <c r="K138" s="120" t="s">
        <v>43</v>
      </c>
      <c r="L138" s="121" t="s">
        <v>44</v>
      </c>
      <c r="M138" s="127" t="str">
        <f ca="1">IF(OFFSET(CL!$B$1,$U138,0)="England",OFFSET(CL!$B$1,$U138,1),"")</f>
        <v>Man City</v>
      </c>
      <c r="N138" s="7" t="str">
        <f ca="1">IF(OFFSET(CL!$F$1,$U138,0)="England",OFFSET(CL!$F$1,$U138,-1),"")</f>
        <v/>
      </c>
      <c r="O138" s="318" t="str">
        <f ca="1">IF(OFFSET(CL!$I$1,$U138,0)="England",OFFSET(CL!$I$1,$U138,1),"")</f>
        <v/>
      </c>
      <c r="P138" s="318" t="str">
        <f ca="1">IF(OFFSET(CL!$L$1,$U138,0)="England",OFFSET(CL!$L$1,$U138,-1),"")</f>
        <v/>
      </c>
      <c r="Q138" s="129" t="str">
        <f ca="1">IFERROR(IF(OFFSET(EL!$B$1,$V138,0)="England",OFFSET(EL!$B$1,$V138,1),""),"")</f>
        <v/>
      </c>
      <c r="R138" s="130" t="str">
        <f ca="1">IFERROR(IF(OFFSET(EL!$F$1,$V138,0)="England",OFFSET(EL!$F$1,$V138,-1),""),"")</f>
        <v/>
      </c>
      <c r="S138" s="129" t="str">
        <f ca="1">IFERROR(IF(OFFSET(Conf!$B$1,$W138,0)="England",OFFSET(Conf!$B$1,$W138,1),""),"")</f>
        <v>West Ham</v>
      </c>
      <c r="T138" s="130" t="str">
        <f ca="1">IFERROR(IF(OFFSET(Conf!$F$1,$W138,0)="England",OFFSET(Conf!$F$1,$W138,-1),""),"")</f>
        <v/>
      </c>
      <c r="U138" s="8">
        <f>MATCH(D138,CL!G:G,0)-1</f>
        <v>68</v>
      </c>
      <c r="V138" s="8">
        <f>MATCH(D138,EL!G:G,0)-1</f>
        <v>65</v>
      </c>
      <c r="W138" s="8">
        <f>MATCH(D138,Conf!G:G,0)-1</f>
        <v>42</v>
      </c>
      <c r="Y138" s="164" t="str">
        <f t="shared" ref="Y138:Y141" si="32">IF(E138=I138,E138,"")</f>
        <v>Man City</v>
      </c>
      <c r="Z138" s="166" t="str">
        <f t="shared" ref="Z138:Z141" si="33">IF(E138=K138,E138,"")</f>
        <v/>
      </c>
      <c r="AA138" s="166" t="str">
        <f t="shared" ref="AA138:AA141" si="34">IF(I138=K138,I138,"")</f>
        <v/>
      </c>
      <c r="AB138" s="171" t="str">
        <f t="shared" ref="AB138" ca="1" si="35">IF(E138=M138,E138,"")</f>
        <v>Man City</v>
      </c>
      <c r="AC138" s="171" t="str">
        <f t="shared" ref="AC138" ca="1" si="36">IF(OR(E138=Q138,E138=S138),E138,"")</f>
        <v/>
      </c>
      <c r="AD138" s="171" t="str">
        <f t="shared" ref="AD138" ca="1" si="37">IF(OR(I138=M138,I138=Q138,I138=S138),I138,"")</f>
        <v>Man City</v>
      </c>
      <c r="AE138" s="321" t="str">
        <f t="shared" ref="AE138" ca="1" si="38">IF(OR(K138=M138,K138=Q138,K138=S138),K138,"")</f>
        <v/>
      </c>
    </row>
    <row r="139" spans="1:31" ht="15.75" x14ac:dyDescent="0.25">
      <c r="A139" s="361">
        <f t="shared" si="22"/>
        <v>1</v>
      </c>
      <c r="B139" s="361">
        <f t="shared" ca="1" si="23"/>
        <v>3</v>
      </c>
      <c r="C139" s="361">
        <f t="shared" ca="1" si="24"/>
        <v>4</v>
      </c>
      <c r="D139" s="369">
        <v>2024</v>
      </c>
      <c r="E139" s="118" t="s">
        <v>42</v>
      </c>
      <c r="F139" s="119" t="s">
        <v>9</v>
      </c>
      <c r="G139" s="315" t="s">
        <v>3</v>
      </c>
      <c r="H139" s="315" t="s">
        <v>1</v>
      </c>
      <c r="I139" s="135" t="s">
        <v>43</v>
      </c>
      <c r="J139" s="136" t="s">
        <v>42</v>
      </c>
      <c r="K139" s="120" t="s">
        <v>3</v>
      </c>
      <c r="L139" s="121" t="s">
        <v>8</v>
      </c>
      <c r="M139" s="127" t="str">
        <f ca="1">IF(OFFSET(CL!$B$1,$U139,0)="England",OFFSET(CL!$B$1,$U139,1),"")</f>
        <v/>
      </c>
      <c r="N139" s="7" t="str">
        <f ca="1">IF(OFFSET(CL!$F$1,$U139,0)="England",OFFSET(CL!$F$1,$U139,-1),"")</f>
        <v/>
      </c>
      <c r="O139" s="318" t="str">
        <f ca="1">IF(OFFSET(CL!$I$1,$U139,0)="England",OFFSET(CL!$I$1,$U139,1),"")</f>
        <v/>
      </c>
      <c r="P139" s="318" t="str">
        <f ca="1">IF(OFFSET(CL!$L$1,$U139,0)="England",OFFSET(CL!$L$1,$U139,-1),"")</f>
        <v/>
      </c>
      <c r="Q139" s="129" t="str">
        <f ca="1">IFERROR(IF(OFFSET(EL!$B$1,$V139,0)="England",OFFSET(EL!$B$1,$V139,1),""),"")</f>
        <v/>
      </c>
      <c r="R139" s="130" t="str">
        <f ca="1">IFERROR(IF(OFFSET(EL!$F$1,$V139,0)="England",OFFSET(EL!$F$1,$V139,-1),""),"")</f>
        <v/>
      </c>
      <c r="S139" s="129" t="str">
        <f ca="1">IFERROR(IF(OFFSET(Conf!$B$1,$W139,0)="England",OFFSET(Conf!$B$1,$W139,1),""),"")</f>
        <v/>
      </c>
      <c r="T139" s="130" t="str">
        <f ca="1">IFERROR(IF(OFFSET(Conf!$F$1,$W139,0)="England",OFFSET(Conf!$F$1,$W139,-1),""),"")</f>
        <v/>
      </c>
      <c r="U139" s="8">
        <f>MATCH(D139,CL!G:G,0)-1</f>
        <v>69</v>
      </c>
      <c r="V139" s="8">
        <f>MATCH(D139,EL!G:G,0)-1</f>
        <v>66</v>
      </c>
      <c r="W139" s="8">
        <f>MATCH(D139,Conf!G:G,0)-1</f>
        <v>43</v>
      </c>
      <c r="Y139" s="164" t="str">
        <f t="shared" si="32"/>
        <v/>
      </c>
      <c r="Z139" s="166" t="str">
        <f t="shared" si="33"/>
        <v/>
      </c>
      <c r="AA139" s="166" t="str">
        <f t="shared" si="34"/>
        <v/>
      </c>
      <c r="AB139" s="171"/>
      <c r="AC139" s="171"/>
      <c r="AD139" s="171"/>
      <c r="AE139" s="321"/>
    </row>
    <row r="140" spans="1:31" ht="15.75" x14ac:dyDescent="0.25">
      <c r="A140" s="361">
        <f t="shared" si="22"/>
        <v>1</v>
      </c>
      <c r="B140" s="361">
        <f t="shared" ca="1" si="23"/>
        <v>5</v>
      </c>
      <c r="C140" s="361">
        <f t="shared" ca="1" si="24"/>
        <v>5</v>
      </c>
      <c r="D140" s="369">
        <v>2025</v>
      </c>
      <c r="E140" s="118" t="s">
        <v>3</v>
      </c>
      <c r="F140" s="119" t="s">
        <v>9</v>
      </c>
      <c r="G140" s="315" t="s">
        <v>42</v>
      </c>
      <c r="H140" s="315" t="s">
        <v>8</v>
      </c>
      <c r="I140" s="135" t="s">
        <v>14</v>
      </c>
      <c r="J140" s="136" t="s">
        <v>42</v>
      </c>
      <c r="K140" s="120" t="s">
        <v>44</v>
      </c>
      <c r="L140" s="121" t="s">
        <v>3</v>
      </c>
      <c r="M140" s="127" t="str">
        <f ca="1">IF(OFFSET(CL!$B$1,$U140,0)="England",OFFSET(CL!$B$1,$U140,1),"")</f>
        <v/>
      </c>
      <c r="N140" s="7" t="str">
        <f ca="1">IF(OFFSET(CL!$F$1,$U140,0)="England",OFFSET(CL!$F$1,$U140,-1),"")</f>
        <v/>
      </c>
      <c r="O140" s="318" t="str">
        <f ca="1">IF(OFFSET(CL!$I$1,$U140,0)="England",OFFSET(CL!$I$1,$U140,1),"")</f>
        <v>Arsenal</v>
      </c>
      <c r="P140" s="318" t="str">
        <f ca="1">IF(OFFSET(CL!$L$1,$U140,0)="England",OFFSET(CL!$L$1,$U140,-1),"")</f>
        <v/>
      </c>
      <c r="Q140" s="129" t="str">
        <f ca="1">IFERROR(IF(OFFSET(EL!$B$1,$V140,0)="England",OFFSET(EL!$B$1,$V140,1),""),"")</f>
        <v>Spurs</v>
      </c>
      <c r="R140" s="130" t="str">
        <f ca="1">IFERROR(IF(OFFSET(EL!$F$1,$V140,0)="England",OFFSET(EL!$F$1,$V140,-1),""),"")</f>
        <v>Man Utd</v>
      </c>
      <c r="S140" s="129" t="str">
        <f ca="1">IFERROR(IF(OFFSET(Conf!$B$1,$W140,0)="England",OFFSET(Conf!$B$1,$W140,1),""),"")</f>
        <v>Chelsea</v>
      </c>
      <c r="T140" s="130" t="str">
        <f ca="1">IFERROR(IF(OFFSET(Conf!$F$1,$W140,0)="England",OFFSET(Conf!$F$1,$W140,-1),""),"")</f>
        <v/>
      </c>
      <c r="U140" s="8">
        <f>MATCH(D140,CL!G:G,0)-1</f>
        <v>70</v>
      </c>
      <c r="V140" s="8">
        <f>MATCH(D140,EL!G:G,0)-1</f>
        <v>67</v>
      </c>
      <c r="W140" s="8">
        <f>MATCH(D140,Conf!G:G,0)-1</f>
        <v>44</v>
      </c>
      <c r="Y140" s="164" t="str">
        <f t="shared" si="32"/>
        <v/>
      </c>
      <c r="Z140" s="166" t="str">
        <f t="shared" si="33"/>
        <v/>
      </c>
      <c r="AA140" s="166" t="str">
        <f t="shared" si="34"/>
        <v/>
      </c>
      <c r="AB140" s="171"/>
      <c r="AC140" s="171"/>
      <c r="AD140" s="171"/>
      <c r="AE140" s="321"/>
    </row>
    <row r="141" spans="1:31" ht="15.75" x14ac:dyDescent="0.25">
      <c r="A141" s="361">
        <f t="shared" si="22"/>
        <v>1</v>
      </c>
      <c r="B141" s="361">
        <f t="shared" ca="1" si="23"/>
        <v>5</v>
      </c>
      <c r="C141" s="361">
        <f t="shared" ca="1" si="24"/>
        <v>0</v>
      </c>
      <c r="D141" s="369">
        <v>2026</v>
      </c>
      <c r="E141" s="118" t="s">
        <v>9</v>
      </c>
      <c r="F141" s="119" t="s">
        <v>42</v>
      </c>
      <c r="G141" s="315" t="s">
        <v>43</v>
      </c>
      <c r="H141" s="315" t="s">
        <v>1</v>
      </c>
      <c r="I141" s="135" t="s">
        <v>42</v>
      </c>
      <c r="J141" s="136" t="s">
        <v>8</v>
      </c>
      <c r="K141" s="120" t="s">
        <v>42</v>
      </c>
      <c r="L141" s="121" t="s">
        <v>9</v>
      </c>
      <c r="M141" s="127" t="str">
        <f ca="1">IF(OFFSET(CL!$B$1,$U141,0)="England",OFFSET(CL!$B$1,$U141,1),"")</f>
        <v/>
      </c>
      <c r="N141" s="7" t="str">
        <f ca="1">IF(OFFSET(CL!$F$1,$U141,0)="England",OFFSET(CL!$F$1,$U141,-1),"")</f>
        <v>Arsenal</v>
      </c>
      <c r="O141" s="318" t="str">
        <f ca="1">IF(OFFSET(CL!$I$1,$U141,0)="England",OFFSET(CL!$I$1,$U141,1),"")</f>
        <v/>
      </c>
      <c r="P141" s="318" t="str">
        <f ca="1">IF(OFFSET(CL!$L$1,$U141,0)="England",OFFSET(CL!$L$1,$U141,-1),"")</f>
        <v/>
      </c>
      <c r="Q141" s="129" t="str">
        <f ca="1">IFERROR(IF(OFFSET(EL!$B$1,$V141,0)="England",OFFSET(EL!$B$1,$V141,1),""),"")</f>
        <v>Aston Villa</v>
      </c>
      <c r="R141" s="130" t="str">
        <f ca="1">IFERROR(IF(OFFSET(EL!$F$1,$V141,0)="England",OFFSET(EL!$F$1,$V141,-1),""),"")</f>
        <v/>
      </c>
      <c r="S141" s="129" t="str">
        <f ca="1">IFERROR(IF(OFFSET(Conf!$B$1,$W141,0)="England",OFFSET(Conf!$B$1,$W141,1),""),"")</f>
        <v>Crystal Palace</v>
      </c>
      <c r="T141" s="130" t="str">
        <f ca="1">IFERROR(IF(OFFSET(Conf!$F$1,$W141,0)="England",OFFSET(Conf!$F$1,$W141,-1),""),"")</f>
        <v/>
      </c>
      <c r="U141" s="8">
        <f>MATCH(D141,CL!G:G,0)-1</f>
        <v>71</v>
      </c>
      <c r="V141" s="8">
        <f>MATCH(D141,EL!G:G,0)-1</f>
        <v>68</v>
      </c>
      <c r="W141" s="8">
        <f>MATCH(D141,Conf!G:G,0)-1</f>
        <v>45</v>
      </c>
      <c r="Y141" s="164" t="str">
        <f t="shared" si="32"/>
        <v/>
      </c>
      <c r="Z141" s="166" t="str">
        <f t="shared" si="33"/>
        <v/>
      </c>
      <c r="AA141" s="166" t="str">
        <f t="shared" si="34"/>
        <v>Man City</v>
      </c>
      <c r="AB141" s="171"/>
      <c r="AC141" s="171"/>
      <c r="AD141" s="171"/>
      <c r="AE141" s="321"/>
    </row>
    <row r="142" spans="1:31" ht="15.75" x14ac:dyDescent="0.25">
      <c r="A142" s="361">
        <f t="shared" si="22"/>
        <v>0</v>
      </c>
      <c r="B142" s="361">
        <f t="shared" si="23"/>
        <v>0</v>
      </c>
      <c r="C142" s="361">
        <f t="shared" ca="1" si="24"/>
        <v>0</v>
      </c>
      <c r="D142" s="369">
        <v>2027</v>
      </c>
      <c r="E142" s="118"/>
      <c r="F142" s="119"/>
      <c r="I142" s="135"/>
      <c r="J142" s="136"/>
      <c r="K142" s="120"/>
      <c r="L142" s="121"/>
      <c r="M142" s="127"/>
      <c r="N142" s="7"/>
      <c r="O142" s="317"/>
      <c r="P142" s="317"/>
      <c r="Q142" s="129"/>
      <c r="R142" s="130"/>
      <c r="S142" s="129"/>
      <c r="T142" s="130"/>
      <c r="U142" s="8" t="e">
        <f>MATCH(D142,CL!G:G,0)-1</f>
        <v>#N/A</v>
      </c>
      <c r="V142" s="8" t="e">
        <f>MATCH(D142,EL!G:G,0)-1</f>
        <v>#N/A</v>
      </c>
      <c r="W142" s="8" t="e">
        <f>MATCH(D142,Conf!G:G,0)-1</f>
        <v>#N/A</v>
      </c>
      <c r="Y142" s="164"/>
      <c r="Z142" s="166"/>
      <c r="AA142" s="166"/>
      <c r="AB142" s="171"/>
      <c r="AC142" s="171"/>
      <c r="AD142" s="171"/>
      <c r="AE142" s="321"/>
    </row>
    <row r="143" spans="1:31" ht="15.75" x14ac:dyDescent="0.25">
      <c r="A143" s="361">
        <f t="shared" si="22"/>
        <v>0</v>
      </c>
      <c r="B143" s="361">
        <f t="shared" si="23"/>
        <v>0</v>
      </c>
      <c r="C143" s="361">
        <f t="shared" ca="1" si="24"/>
        <v>0</v>
      </c>
      <c r="D143" s="369">
        <v>2028</v>
      </c>
      <c r="E143" s="118"/>
      <c r="F143" s="119"/>
      <c r="I143" s="135"/>
      <c r="J143" s="136"/>
      <c r="K143" s="120"/>
      <c r="L143" s="121"/>
      <c r="M143" s="127"/>
      <c r="N143" s="7"/>
      <c r="O143" s="317"/>
      <c r="P143" s="317"/>
      <c r="Q143" s="129"/>
      <c r="R143" s="130"/>
      <c r="S143" s="129"/>
      <c r="T143" s="130"/>
      <c r="U143" s="8" t="e">
        <f>MATCH(D143,CL!G:G,0)-1</f>
        <v>#N/A</v>
      </c>
      <c r="V143" s="8" t="e">
        <f>MATCH(D143,EL!G:G,0)-1</f>
        <v>#N/A</v>
      </c>
      <c r="W143" s="8" t="e">
        <f>MATCH(D143,Conf!G:G,0)-1</f>
        <v>#N/A</v>
      </c>
      <c r="Y143" s="164"/>
      <c r="Z143" s="166"/>
      <c r="AA143" s="166"/>
      <c r="AB143" s="171"/>
      <c r="AC143" s="171"/>
      <c r="AD143" s="171"/>
      <c r="AE143" s="321"/>
    </row>
    <row r="144" spans="1:31" ht="15.75" x14ac:dyDescent="0.25">
      <c r="A144" s="361">
        <f t="shared" si="22"/>
        <v>0</v>
      </c>
      <c r="B144" s="361">
        <f t="shared" si="23"/>
        <v>0</v>
      </c>
      <c r="C144" s="361">
        <f t="shared" ca="1" si="24"/>
        <v>0</v>
      </c>
      <c r="D144" s="369">
        <v>2029</v>
      </c>
      <c r="E144" s="118"/>
      <c r="F144" s="119"/>
      <c r="I144" s="135"/>
      <c r="J144" s="136"/>
      <c r="K144" s="120"/>
      <c r="L144" s="121"/>
      <c r="M144" s="127"/>
      <c r="N144" s="7"/>
      <c r="O144" s="317"/>
      <c r="P144" s="317"/>
      <c r="Q144" s="129"/>
      <c r="R144" s="130"/>
      <c r="S144" s="129"/>
      <c r="T144" s="130"/>
      <c r="U144" s="8" t="e">
        <f>MATCH(D144,CL!G:G,0)-1</f>
        <v>#N/A</v>
      </c>
      <c r="V144" s="8" t="e">
        <f>MATCH(D144,EL!G:G,0)-1</f>
        <v>#N/A</v>
      </c>
      <c r="W144" s="8" t="e">
        <f>MATCH(D144,Conf!G:G,0)-1</f>
        <v>#N/A</v>
      </c>
      <c r="Y144" s="164"/>
      <c r="Z144" s="166"/>
      <c r="AA144" s="166"/>
      <c r="AB144" s="171"/>
      <c r="AC144" s="171"/>
      <c r="AD144" s="171"/>
      <c r="AE144" s="321"/>
    </row>
    <row r="145" spans="1:31" ht="15.75" x14ac:dyDescent="0.25">
      <c r="A145" s="361">
        <f t="shared" si="22"/>
        <v>0</v>
      </c>
      <c r="B145" s="361">
        <f t="shared" si="23"/>
        <v>0</v>
      </c>
      <c r="C145" s="361">
        <f t="shared" ca="1" si="24"/>
        <v>0</v>
      </c>
      <c r="D145" s="369">
        <v>2030</v>
      </c>
      <c r="E145" s="118"/>
      <c r="F145" s="119"/>
      <c r="I145" s="135"/>
      <c r="J145" s="136"/>
      <c r="K145" s="120"/>
      <c r="L145" s="121"/>
      <c r="M145" s="127"/>
      <c r="N145" s="7"/>
      <c r="O145" s="317"/>
      <c r="P145" s="317"/>
      <c r="Q145" s="129"/>
      <c r="R145" s="130"/>
      <c r="S145" s="129"/>
      <c r="T145" s="130"/>
      <c r="U145" s="8" t="e">
        <f>MATCH(D145,CL!G:G,0)-1</f>
        <v>#N/A</v>
      </c>
      <c r="V145" s="8" t="e">
        <f>MATCH(D145,EL!G:G,0)-1</f>
        <v>#N/A</v>
      </c>
      <c r="W145" s="8" t="e">
        <f>MATCH(D145,Conf!G:G,0)-1</f>
        <v>#N/A</v>
      </c>
      <c r="Y145" s="164"/>
      <c r="Z145" s="166"/>
      <c r="AA145" s="166"/>
      <c r="AB145" s="171"/>
      <c r="AC145" s="171"/>
      <c r="AD145" s="171"/>
      <c r="AE145" s="321"/>
    </row>
    <row r="146" spans="1:31" ht="15.75" x14ac:dyDescent="0.25">
      <c r="A146" s="361">
        <f t="shared" si="22"/>
        <v>0</v>
      </c>
      <c r="B146" s="361">
        <f t="shared" si="23"/>
        <v>0</v>
      </c>
      <c r="C146" s="361">
        <f t="shared" ca="1" si="24"/>
        <v>0</v>
      </c>
      <c r="D146" s="369">
        <v>2031</v>
      </c>
      <c r="E146" s="118"/>
      <c r="F146" s="119"/>
      <c r="I146" s="135"/>
      <c r="J146" s="136"/>
      <c r="K146" s="120"/>
      <c r="L146" s="121"/>
      <c r="M146" s="127"/>
      <c r="N146" s="7"/>
      <c r="O146" s="317"/>
      <c r="P146" s="317"/>
      <c r="Q146" s="129"/>
      <c r="R146" s="130"/>
      <c r="S146" s="129"/>
      <c r="T146" s="130"/>
      <c r="U146" s="8" t="e">
        <f>MATCH(D146,CL!G:G,0)-1</f>
        <v>#N/A</v>
      </c>
      <c r="V146" s="8" t="e">
        <f>MATCH(D146,EL!G:G,0)-1</f>
        <v>#N/A</v>
      </c>
      <c r="W146" s="8" t="e">
        <f>MATCH(D146,Conf!G:G,0)-1</f>
        <v>#N/A</v>
      </c>
      <c r="Y146" s="164"/>
      <c r="Z146" s="166"/>
      <c r="AA146" s="166"/>
      <c r="AB146" s="171"/>
      <c r="AC146" s="171"/>
      <c r="AD146" s="171"/>
      <c r="AE146" s="321"/>
    </row>
    <row r="147" spans="1:31" ht="15.75" x14ac:dyDescent="0.25">
      <c r="A147" s="361">
        <f t="shared" si="22"/>
        <v>0</v>
      </c>
      <c r="B147" s="361">
        <f t="shared" si="23"/>
        <v>0</v>
      </c>
      <c r="C147" s="361">
        <f t="shared" ca="1" si="24"/>
        <v>0</v>
      </c>
      <c r="D147" s="369">
        <v>2032</v>
      </c>
      <c r="E147" s="118"/>
      <c r="F147" s="119"/>
      <c r="I147" s="135"/>
      <c r="J147" s="136"/>
      <c r="K147" s="120"/>
      <c r="L147" s="121"/>
      <c r="M147" s="127"/>
      <c r="N147" s="7"/>
      <c r="O147" s="317"/>
      <c r="P147" s="317"/>
      <c r="Q147" s="129"/>
      <c r="R147" s="130"/>
      <c r="S147" s="129"/>
      <c r="T147" s="130"/>
      <c r="U147" s="8" t="e">
        <f>MATCH(D147,CL!G:G,0)-1</f>
        <v>#N/A</v>
      </c>
      <c r="V147" s="8" t="e">
        <f>MATCH(D147,EL!G:G,0)-1</f>
        <v>#N/A</v>
      </c>
      <c r="W147" s="8" t="e">
        <f>MATCH(D147,Conf!G:G,0)-1</f>
        <v>#N/A</v>
      </c>
      <c r="Y147" s="164"/>
      <c r="Z147" s="166"/>
      <c r="AA147" s="166"/>
      <c r="AB147" s="171"/>
      <c r="AC147" s="171"/>
      <c r="AD147" s="171"/>
      <c r="AE147" s="321"/>
    </row>
    <row r="148" spans="1:31" ht="15.75" x14ac:dyDescent="0.25">
      <c r="A148" s="361">
        <f t="shared" si="22"/>
        <v>0</v>
      </c>
      <c r="B148" s="361">
        <f t="shared" si="23"/>
        <v>0</v>
      </c>
      <c r="C148" s="361">
        <f t="shared" ca="1" si="24"/>
        <v>0</v>
      </c>
      <c r="D148" s="369">
        <v>2033</v>
      </c>
      <c r="E148" s="118"/>
      <c r="F148" s="119"/>
      <c r="I148" s="135"/>
      <c r="J148" s="136"/>
      <c r="K148" s="120"/>
      <c r="L148" s="121"/>
      <c r="M148" s="127"/>
      <c r="N148" s="7"/>
      <c r="O148" s="317"/>
      <c r="P148" s="317"/>
      <c r="Q148" s="129"/>
      <c r="R148" s="130"/>
      <c r="S148" s="129"/>
      <c r="T148" s="130"/>
      <c r="U148" s="8" t="e">
        <f>MATCH(D148,CL!G:G,0)-1</f>
        <v>#N/A</v>
      </c>
      <c r="V148" s="8" t="e">
        <f>MATCH(D148,EL!G:G,0)-1</f>
        <v>#N/A</v>
      </c>
      <c r="W148" s="8" t="e">
        <f>MATCH(D148,Conf!G:G,0)-1</f>
        <v>#N/A</v>
      </c>
      <c r="Y148" s="164"/>
      <c r="Z148" s="166"/>
      <c r="AA148" s="166"/>
      <c r="AB148" s="171"/>
      <c r="AC148" s="171"/>
      <c r="AD148" s="171"/>
      <c r="AE148" s="321"/>
    </row>
    <row r="149" spans="1:31" ht="15.75" x14ac:dyDescent="0.25">
      <c r="A149" s="361">
        <f t="shared" si="22"/>
        <v>0</v>
      </c>
      <c r="B149" s="361">
        <f t="shared" si="23"/>
        <v>0</v>
      </c>
      <c r="C149" s="361">
        <f t="shared" ca="1" si="24"/>
        <v>0</v>
      </c>
      <c r="D149" s="369">
        <v>2034</v>
      </c>
      <c r="E149" s="118"/>
      <c r="F149" s="119"/>
      <c r="I149" s="135"/>
      <c r="J149" s="136"/>
      <c r="K149" s="120"/>
      <c r="L149" s="121"/>
      <c r="M149" s="127"/>
      <c r="N149" s="7"/>
      <c r="O149" s="317"/>
      <c r="P149" s="317"/>
      <c r="Q149" s="129"/>
      <c r="R149" s="130"/>
      <c r="S149" s="129"/>
      <c r="T149" s="130"/>
      <c r="U149" s="8" t="e">
        <f>MATCH(D149,CL!G:G,0)-1</f>
        <v>#N/A</v>
      </c>
      <c r="V149" s="8" t="e">
        <f>MATCH(D149,EL!G:G,0)-1</f>
        <v>#N/A</v>
      </c>
      <c r="W149" s="8" t="e">
        <f>MATCH(D149,Conf!G:G,0)-1</f>
        <v>#N/A</v>
      </c>
      <c r="Y149" s="164"/>
      <c r="Z149" s="166"/>
      <c r="AA149" s="166"/>
      <c r="AB149" s="171"/>
      <c r="AC149" s="171"/>
      <c r="AD149" s="171"/>
      <c r="AE149" s="321"/>
    </row>
    <row r="150" spans="1:31" ht="15.75" x14ac:dyDescent="0.25">
      <c r="I150" s="135"/>
      <c r="J150" s="136"/>
    </row>
    <row r="151" spans="1:31" ht="15.75" x14ac:dyDescent="0.25">
      <c r="I151" s="135"/>
      <c r="J151" s="136"/>
    </row>
    <row r="152" spans="1:31" ht="15.75" x14ac:dyDescent="0.25">
      <c r="I152" s="135"/>
      <c r="J152" s="136"/>
    </row>
  </sheetData>
  <sheetProtection sheet="1" objects="1" scenarios="1"/>
  <sortState xmlns:xlrd2="http://schemas.microsoft.com/office/spreadsheetml/2017/richdata2" ref="D4:L135">
    <sortCondition ref="D38"/>
  </sortState>
  <mergeCells count="11">
    <mergeCell ref="G4:H13"/>
    <mergeCell ref="X1:X2"/>
    <mergeCell ref="D1:D2"/>
    <mergeCell ref="Y1:AA2"/>
    <mergeCell ref="AB1:AE2"/>
    <mergeCell ref="S1:T2"/>
    <mergeCell ref="I1:J2"/>
    <mergeCell ref="K1:L2"/>
    <mergeCell ref="Q1:R2"/>
    <mergeCell ref="E1:H2"/>
    <mergeCell ref="M1:P2"/>
  </mergeCells>
  <phoneticPr fontId="25" type="noConversion"/>
  <conditionalFormatting sqref="E1:M1 Q1:V2 W1:AE1048576 E2:L2 E3:V3 E4:G4 I4:P13 Q4:V70 E5:F13 E14:P30 E31 K31:P34 E35:P54 E55 K55:P60 E61:P68 E69:M69 E70:L70 E71:T71 S71:V72 E72:P72 E73:V73 E74:T74 U74:V75 E75:R75 E76:V100 E101:M101 U101:V105 E102:L105 E106:V1048576">
    <cfRule type="cellIs" dxfId="12" priority="6" operator="equal">
      <formula>$D$1</formula>
    </cfRule>
  </conditionalFormatting>
  <conditionalFormatting sqref="G32">
    <cfRule type="cellIs" dxfId="11" priority="4" operator="equal">
      <formula>$D$1</formula>
    </cfRule>
  </conditionalFormatting>
  <conditionalFormatting sqref="G58">
    <cfRule type="cellIs" dxfId="10" priority="5" operator="equal">
      <formula>$D$1</formula>
    </cfRule>
  </conditionalFormatting>
  <conditionalFormatting sqref="N103">
    <cfRule type="cellIs" dxfId="9" priority="2" operator="equal">
      <formula>$D$1</formula>
    </cfRule>
  </conditionalFormatting>
  <conditionalFormatting sqref="P69">
    <cfRule type="cellIs" dxfId="8" priority="1" operator="equal">
      <formula>$D$1</formula>
    </cfRule>
  </conditionalFormatting>
  <conditionalFormatting sqref="P103">
    <cfRule type="cellIs" dxfId="7" priority="3" operator="equal">
      <formula>$D$1</formula>
    </cfRule>
  </conditionalFormatting>
  <pageMargins left="0.7" right="0.7" top="0.75" bottom="0.75" header="0.3" footer="0.3"/>
  <pageSetup orientation="portrait" horizontalDpi="4294967293" r:id="rId1"/>
  <ignoredErrors>
    <ignoredError sqref="Z76:Z134 Z135:Z13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2FBB-1F9C-48DB-9C3A-7F05E38BF048}">
  <sheetPr codeName="Sheet3"/>
  <dimension ref="A2:G35"/>
  <sheetViews>
    <sheetView topLeftCell="A2" workbookViewId="0">
      <pane xSplit="3" ySplit="1" topLeftCell="D3" activePane="bottomRight" state="frozen"/>
      <selection activeCell="A2" sqref="A2"/>
      <selection pane="topRight" activeCell="D2" sqref="D2"/>
      <selection pane="bottomLeft" activeCell="A3" sqref="A3"/>
      <selection pane="bottomRight" activeCell="B35" sqref="B35"/>
    </sheetView>
  </sheetViews>
  <sheetFormatPr defaultRowHeight="15" x14ac:dyDescent="0.25"/>
  <cols>
    <col min="1" max="1" width="2.7109375" bestFit="1" customWidth="1"/>
    <col min="2" max="2" width="2.85546875" bestFit="1" customWidth="1"/>
    <col min="3" max="3" width="4.7109375" bestFit="1" customWidth="1"/>
  </cols>
  <sheetData>
    <row r="2" spans="1:7" x14ac:dyDescent="0.25">
      <c r="A2" s="1" t="s">
        <v>665</v>
      </c>
      <c r="B2" s="1" t="s">
        <v>666</v>
      </c>
      <c r="C2" s="1" t="s">
        <v>664</v>
      </c>
      <c r="D2" s="1" t="s">
        <v>667</v>
      </c>
      <c r="E2" s="1" t="s">
        <v>668</v>
      </c>
      <c r="F2" s="1" t="s">
        <v>669</v>
      </c>
      <c r="G2" s="1" t="s">
        <v>670</v>
      </c>
    </row>
    <row r="3" spans="1:7" ht="15.75" x14ac:dyDescent="0.25">
      <c r="A3" t="s">
        <v>671</v>
      </c>
      <c r="B3" t="s">
        <v>671</v>
      </c>
      <c r="C3" s="369">
        <v>1993</v>
      </c>
      <c r="D3" s="118" t="s">
        <v>43</v>
      </c>
      <c r="E3" s="119" t="s">
        <v>1</v>
      </c>
      <c r="F3" s="315" t="s">
        <v>57</v>
      </c>
      <c r="G3" s="315" t="s">
        <v>38</v>
      </c>
    </row>
    <row r="4" spans="1:7" ht="15.75" x14ac:dyDescent="0.25">
      <c r="A4">
        <v>0</v>
      </c>
      <c r="B4">
        <v>2</v>
      </c>
      <c r="C4" s="369">
        <v>1994</v>
      </c>
      <c r="D4" s="118" t="s">
        <v>43</v>
      </c>
      <c r="E4" s="119" t="s">
        <v>38</v>
      </c>
      <c r="F4" s="315" t="s">
        <v>44</v>
      </c>
      <c r="G4" s="315" t="s">
        <v>9</v>
      </c>
    </row>
    <row r="5" spans="1:7" ht="15.75" x14ac:dyDescent="0.25">
      <c r="A5">
        <v>0</v>
      </c>
      <c r="B5">
        <v>2</v>
      </c>
      <c r="C5" s="369">
        <v>1995</v>
      </c>
      <c r="D5" s="118" t="s">
        <v>38</v>
      </c>
      <c r="E5" s="119" t="s">
        <v>43</v>
      </c>
      <c r="F5" s="315" t="s">
        <v>24</v>
      </c>
      <c r="G5" s="315" t="s">
        <v>3</v>
      </c>
    </row>
    <row r="6" spans="1:7" ht="15.75" x14ac:dyDescent="0.25">
      <c r="A6">
        <v>0</v>
      </c>
      <c r="B6">
        <v>2</v>
      </c>
      <c r="C6" s="369">
        <v>1996</v>
      </c>
      <c r="D6" s="118" t="s">
        <v>43</v>
      </c>
      <c r="E6" s="119" t="s">
        <v>44</v>
      </c>
      <c r="F6" s="315" t="s">
        <v>3</v>
      </c>
      <c r="G6" s="315" t="s">
        <v>1</v>
      </c>
    </row>
    <row r="7" spans="1:7" ht="15.75" x14ac:dyDescent="0.25">
      <c r="A7">
        <v>0</v>
      </c>
      <c r="B7">
        <v>3</v>
      </c>
      <c r="C7" s="369">
        <v>1997</v>
      </c>
      <c r="D7" s="118" t="s">
        <v>43</v>
      </c>
      <c r="E7" s="119" t="s">
        <v>44</v>
      </c>
      <c r="F7" s="315" t="s">
        <v>9</v>
      </c>
      <c r="G7" s="315" t="s">
        <v>3</v>
      </c>
    </row>
    <row r="8" spans="1:7" ht="15.75" x14ac:dyDescent="0.25">
      <c r="A8">
        <v>0</v>
      </c>
      <c r="B8">
        <v>3</v>
      </c>
      <c r="C8" s="369">
        <v>1998</v>
      </c>
      <c r="D8" s="118" t="s">
        <v>9</v>
      </c>
      <c r="E8" s="119" t="s">
        <v>43</v>
      </c>
      <c r="F8" s="315" t="s">
        <v>3</v>
      </c>
      <c r="G8" s="315" t="s">
        <v>8</v>
      </c>
    </row>
    <row r="9" spans="1:7" ht="15.75" x14ac:dyDescent="0.25">
      <c r="A9">
        <v>0</v>
      </c>
      <c r="B9">
        <v>3</v>
      </c>
      <c r="C9" s="369">
        <v>1999</v>
      </c>
      <c r="D9" s="118" t="s">
        <v>43</v>
      </c>
      <c r="E9" s="119" t="s">
        <v>9</v>
      </c>
      <c r="F9" s="315" t="s">
        <v>8</v>
      </c>
      <c r="G9" s="315" t="s">
        <v>51</v>
      </c>
    </row>
    <row r="10" spans="1:7" ht="15.75" x14ac:dyDescent="0.25">
      <c r="A10">
        <v>0</v>
      </c>
      <c r="B10">
        <v>3</v>
      </c>
      <c r="C10" s="369">
        <v>2000</v>
      </c>
      <c r="D10" s="118" t="s">
        <v>43</v>
      </c>
      <c r="E10" s="119" t="s">
        <v>9</v>
      </c>
      <c r="F10" s="315" t="s">
        <v>51</v>
      </c>
      <c r="G10" s="315" t="s">
        <v>3</v>
      </c>
    </row>
    <row r="11" spans="1:7" ht="15.75" x14ac:dyDescent="0.25">
      <c r="A11">
        <v>1</v>
      </c>
      <c r="B11">
        <v>4</v>
      </c>
      <c r="C11" s="369">
        <v>2001</v>
      </c>
      <c r="D11" s="118" t="s">
        <v>43</v>
      </c>
      <c r="E11" s="119" t="s">
        <v>9</v>
      </c>
      <c r="F11" s="315" t="s">
        <v>3</v>
      </c>
      <c r="G11" s="315" t="s">
        <v>51</v>
      </c>
    </row>
    <row r="12" spans="1:7" ht="15.75" x14ac:dyDescent="0.25">
      <c r="A12">
        <v>0</v>
      </c>
      <c r="B12">
        <v>3</v>
      </c>
      <c r="C12" s="369">
        <v>2002</v>
      </c>
      <c r="D12" s="118" t="s">
        <v>9</v>
      </c>
      <c r="E12" s="119" t="s">
        <v>3</v>
      </c>
      <c r="F12" s="315" t="s">
        <v>43</v>
      </c>
      <c r="G12" s="315" t="s">
        <v>44</v>
      </c>
    </row>
    <row r="13" spans="1:7" ht="15.75" x14ac:dyDescent="0.25">
      <c r="A13">
        <v>0</v>
      </c>
      <c r="B13">
        <v>3</v>
      </c>
      <c r="C13" s="369">
        <v>2003</v>
      </c>
      <c r="D13" s="118" t="s">
        <v>43</v>
      </c>
      <c r="E13" s="119" t="s">
        <v>9</v>
      </c>
      <c r="F13" s="315" t="s">
        <v>44</v>
      </c>
      <c r="G13" s="315" t="s">
        <v>8</v>
      </c>
    </row>
    <row r="14" spans="1:7" ht="15.75" x14ac:dyDescent="0.25">
      <c r="A14">
        <v>0</v>
      </c>
      <c r="B14">
        <v>3</v>
      </c>
      <c r="C14" s="369">
        <v>2004</v>
      </c>
      <c r="D14" s="118" t="s">
        <v>9</v>
      </c>
      <c r="E14" s="119" t="s">
        <v>8</v>
      </c>
      <c r="F14" s="315" t="s">
        <v>43</v>
      </c>
      <c r="G14" s="315" t="s">
        <v>3</v>
      </c>
    </row>
    <row r="15" spans="1:7" ht="15.75" x14ac:dyDescent="0.25">
      <c r="A15">
        <v>0</v>
      </c>
      <c r="B15">
        <v>3</v>
      </c>
      <c r="C15" s="369">
        <v>2005</v>
      </c>
      <c r="D15" s="118" t="s">
        <v>8</v>
      </c>
      <c r="E15" s="119" t="s">
        <v>9</v>
      </c>
      <c r="F15" s="315" t="s">
        <v>43</v>
      </c>
      <c r="G15" s="315" t="s">
        <v>0</v>
      </c>
    </row>
    <row r="16" spans="1:7" ht="15.75" x14ac:dyDescent="0.25">
      <c r="A16">
        <v>0</v>
      </c>
      <c r="B16">
        <v>3</v>
      </c>
      <c r="C16" s="369">
        <v>2006</v>
      </c>
      <c r="D16" s="118" t="s">
        <v>8</v>
      </c>
      <c r="E16" s="119" t="s">
        <v>43</v>
      </c>
      <c r="F16" s="315" t="s">
        <v>3</v>
      </c>
      <c r="G16" s="315" t="s">
        <v>9</v>
      </c>
    </row>
    <row r="17" spans="1:7" ht="15.75" x14ac:dyDescent="0.25">
      <c r="A17">
        <v>1</v>
      </c>
      <c r="B17">
        <v>4</v>
      </c>
      <c r="C17" s="369">
        <v>2007</v>
      </c>
      <c r="D17" s="118" t="s">
        <v>43</v>
      </c>
      <c r="E17" s="119" t="s">
        <v>8</v>
      </c>
      <c r="F17" s="315" t="s">
        <v>3</v>
      </c>
      <c r="G17" s="315" t="s">
        <v>9</v>
      </c>
    </row>
    <row r="18" spans="1:7" ht="15.75" x14ac:dyDescent="0.25">
      <c r="A18">
        <v>1</v>
      </c>
      <c r="B18">
        <v>4</v>
      </c>
      <c r="C18" s="369">
        <v>2008</v>
      </c>
      <c r="D18" s="118" t="s">
        <v>43</v>
      </c>
      <c r="E18" s="119" t="s">
        <v>8</v>
      </c>
      <c r="F18" s="315" t="s">
        <v>9</v>
      </c>
      <c r="G18" s="315" t="s">
        <v>3</v>
      </c>
    </row>
    <row r="19" spans="1:7" ht="15.75" x14ac:dyDescent="0.25">
      <c r="A19">
        <v>1</v>
      </c>
      <c r="B19">
        <v>4</v>
      </c>
      <c r="C19" s="369">
        <v>2009</v>
      </c>
      <c r="D19" s="118" t="s">
        <v>43</v>
      </c>
      <c r="E19" s="119" t="s">
        <v>3</v>
      </c>
      <c r="F19" s="315" t="s">
        <v>8</v>
      </c>
      <c r="G19" s="315" t="s">
        <v>9</v>
      </c>
    </row>
    <row r="20" spans="1:7" ht="15.75" x14ac:dyDescent="0.25">
      <c r="A20">
        <v>0</v>
      </c>
      <c r="B20">
        <v>3</v>
      </c>
      <c r="C20" s="369">
        <v>2010</v>
      </c>
      <c r="D20" s="118" t="s">
        <v>8</v>
      </c>
      <c r="E20" s="119" t="s">
        <v>43</v>
      </c>
      <c r="F20" s="315" t="s">
        <v>9</v>
      </c>
      <c r="G20" s="315" t="s">
        <v>23</v>
      </c>
    </row>
    <row r="21" spans="1:7" ht="15.75" x14ac:dyDescent="0.25">
      <c r="A21">
        <v>0</v>
      </c>
      <c r="B21">
        <v>3</v>
      </c>
      <c r="C21" s="369">
        <v>2011</v>
      </c>
      <c r="D21" s="118" t="s">
        <v>43</v>
      </c>
      <c r="E21" s="119" t="s">
        <v>8</v>
      </c>
      <c r="F21" s="315" t="s">
        <v>42</v>
      </c>
      <c r="G21" s="315" t="s">
        <v>9</v>
      </c>
    </row>
    <row r="22" spans="1:7" ht="15.75" x14ac:dyDescent="0.25">
      <c r="A22">
        <v>0</v>
      </c>
      <c r="B22">
        <v>3</v>
      </c>
      <c r="C22" s="369">
        <v>2012</v>
      </c>
      <c r="D22" s="118" t="s">
        <v>42</v>
      </c>
      <c r="E22" s="119" t="s">
        <v>43</v>
      </c>
      <c r="F22" s="315" t="s">
        <v>9</v>
      </c>
      <c r="G22" s="315" t="s">
        <v>23</v>
      </c>
    </row>
    <row r="23" spans="1:7" ht="15.75" x14ac:dyDescent="0.25">
      <c r="A23">
        <v>0</v>
      </c>
      <c r="B23">
        <v>3</v>
      </c>
      <c r="C23" s="369">
        <v>2013</v>
      </c>
      <c r="D23" s="118" t="s">
        <v>43</v>
      </c>
      <c r="E23" s="119" t="s">
        <v>42</v>
      </c>
      <c r="F23" s="315" t="s">
        <v>8</v>
      </c>
      <c r="G23" s="315" t="s">
        <v>9</v>
      </c>
    </row>
    <row r="24" spans="1:7" ht="15.75" x14ac:dyDescent="0.25">
      <c r="A24">
        <v>0</v>
      </c>
      <c r="B24">
        <v>3</v>
      </c>
      <c r="C24" s="369">
        <v>2014</v>
      </c>
      <c r="D24" s="118" t="s">
        <v>42</v>
      </c>
      <c r="E24" s="119" t="s">
        <v>3</v>
      </c>
      <c r="F24" s="315" t="s">
        <v>8</v>
      </c>
      <c r="G24" s="315" t="s">
        <v>9</v>
      </c>
    </row>
    <row r="25" spans="1:7" ht="15.75" x14ac:dyDescent="0.25">
      <c r="A25">
        <v>0</v>
      </c>
      <c r="B25">
        <v>3</v>
      </c>
      <c r="C25" s="369">
        <v>2015</v>
      </c>
      <c r="D25" s="118" t="s">
        <v>8</v>
      </c>
      <c r="E25" s="119" t="s">
        <v>42</v>
      </c>
      <c r="F25" s="315" t="s">
        <v>9</v>
      </c>
      <c r="G25" s="315" t="s">
        <v>43</v>
      </c>
    </row>
    <row r="26" spans="1:7" ht="15.75" x14ac:dyDescent="0.25">
      <c r="A26">
        <v>0</v>
      </c>
      <c r="B26">
        <v>2</v>
      </c>
      <c r="C26" s="369">
        <v>2016</v>
      </c>
      <c r="D26" s="118" t="s">
        <v>41</v>
      </c>
      <c r="E26" s="119" t="s">
        <v>9</v>
      </c>
      <c r="F26" s="315" t="s">
        <v>23</v>
      </c>
      <c r="G26" s="315" t="s">
        <v>42</v>
      </c>
    </row>
    <row r="27" spans="1:7" ht="15.75" x14ac:dyDescent="0.25">
      <c r="A27">
        <v>0</v>
      </c>
      <c r="B27">
        <v>2</v>
      </c>
      <c r="C27" s="369">
        <v>2017</v>
      </c>
      <c r="D27" s="118" t="s">
        <v>8</v>
      </c>
      <c r="E27" s="119" t="s">
        <v>23</v>
      </c>
      <c r="F27" s="315" t="s">
        <v>42</v>
      </c>
      <c r="G27" s="315" t="s">
        <v>3</v>
      </c>
    </row>
    <row r="28" spans="1:7" ht="15.75" x14ac:dyDescent="0.25">
      <c r="A28">
        <v>0</v>
      </c>
      <c r="B28">
        <v>3</v>
      </c>
      <c r="C28" s="369">
        <v>2018</v>
      </c>
      <c r="D28" s="118" t="s">
        <v>42</v>
      </c>
      <c r="E28" s="119" t="s">
        <v>43</v>
      </c>
      <c r="F28" s="315" t="s">
        <v>23</v>
      </c>
      <c r="G28" s="315" t="s">
        <v>3</v>
      </c>
    </row>
    <row r="29" spans="1:7" ht="15.75" x14ac:dyDescent="0.25">
      <c r="A29">
        <v>0</v>
      </c>
      <c r="B29">
        <v>3</v>
      </c>
      <c r="C29" s="369">
        <v>2019</v>
      </c>
      <c r="D29" s="118" t="s">
        <v>42</v>
      </c>
      <c r="E29" s="119" t="s">
        <v>3</v>
      </c>
      <c r="F29" s="315" t="s">
        <v>8</v>
      </c>
      <c r="G29" s="315" t="s">
        <v>23</v>
      </c>
    </row>
    <row r="30" spans="1:7" ht="15.75" x14ac:dyDescent="0.25">
      <c r="A30">
        <v>0</v>
      </c>
      <c r="B30">
        <v>3</v>
      </c>
      <c r="C30" s="369">
        <v>2020</v>
      </c>
      <c r="D30" s="118" t="s">
        <v>3</v>
      </c>
      <c r="E30" s="119" t="s">
        <v>42</v>
      </c>
      <c r="F30" s="315" t="s">
        <v>43</v>
      </c>
      <c r="G30" s="315" t="s">
        <v>8</v>
      </c>
    </row>
    <row r="31" spans="1:7" ht="15.75" x14ac:dyDescent="0.25">
      <c r="A31">
        <v>1</v>
      </c>
      <c r="B31">
        <v>4</v>
      </c>
      <c r="C31" s="369">
        <v>2021</v>
      </c>
      <c r="D31" s="118" t="s">
        <v>42</v>
      </c>
      <c r="E31" s="119" t="s">
        <v>43</v>
      </c>
      <c r="F31" s="315" t="s">
        <v>3</v>
      </c>
      <c r="G31" s="315" t="s">
        <v>8</v>
      </c>
    </row>
    <row r="32" spans="1:7" ht="15.75" x14ac:dyDescent="0.25">
      <c r="A32">
        <v>0</v>
      </c>
      <c r="B32">
        <v>3</v>
      </c>
      <c r="C32" s="369">
        <v>2022</v>
      </c>
      <c r="D32" s="118" t="s">
        <v>42</v>
      </c>
      <c r="E32" s="119" t="s">
        <v>3</v>
      </c>
      <c r="F32" s="315" t="s">
        <v>8</v>
      </c>
      <c r="G32" s="315" t="s">
        <v>23</v>
      </c>
    </row>
    <row r="33" spans="1:7" ht="15.75" x14ac:dyDescent="0.25">
      <c r="A33">
        <v>0</v>
      </c>
      <c r="B33">
        <v>1</v>
      </c>
      <c r="C33" s="369">
        <v>2023</v>
      </c>
      <c r="D33" s="118" t="s">
        <v>42</v>
      </c>
      <c r="E33" s="119" t="s">
        <v>9</v>
      </c>
      <c r="F33" s="315" t="s">
        <v>43</v>
      </c>
      <c r="G33" s="315" t="s">
        <v>44</v>
      </c>
    </row>
    <row r="34" spans="1:7" ht="15.75" x14ac:dyDescent="0.25">
      <c r="A34">
        <v>0</v>
      </c>
      <c r="B34">
        <v>2</v>
      </c>
      <c r="C34" s="369">
        <v>2024</v>
      </c>
      <c r="D34" s="118" t="s">
        <v>42</v>
      </c>
      <c r="E34" s="119" t="s">
        <v>9</v>
      </c>
      <c r="F34" s="315" t="s">
        <v>3</v>
      </c>
      <c r="G34" s="315" t="s">
        <v>1</v>
      </c>
    </row>
    <row r="35" spans="1:7" ht="15.75" x14ac:dyDescent="0.25">
      <c r="A35">
        <v>0</v>
      </c>
      <c r="B35">
        <v>3</v>
      </c>
      <c r="C35" s="369">
        <v>2025</v>
      </c>
      <c r="D35" s="118" t="s">
        <v>3</v>
      </c>
      <c r="E35" s="119" t="s">
        <v>9</v>
      </c>
      <c r="F35" s="315" t="s">
        <v>42</v>
      </c>
      <c r="G35" s="315" t="s">
        <v>8</v>
      </c>
    </row>
  </sheetData>
  <phoneticPr fontId="25" type="noConversion"/>
  <conditionalFormatting sqref="D3:G35">
    <cfRule type="cellIs" dxfId="6" priority="1" operator="equal">
      <formula>$E$1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V5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5" sqref="B5"/>
    </sheetView>
  </sheetViews>
  <sheetFormatPr defaultColWidth="0" defaultRowHeight="15" zeroHeight="1" x14ac:dyDescent="0.25"/>
  <cols>
    <col min="1" max="1" width="6.5703125" style="167" bestFit="1" customWidth="1"/>
    <col min="2" max="2" width="15.7109375" style="185" bestFit="1" customWidth="1"/>
    <col min="3" max="3" width="2" style="141" bestFit="1" customWidth="1"/>
    <col min="4" max="4" width="6.28515625" style="164" bestFit="1" customWidth="1"/>
    <col min="5" max="5" width="5.5703125" style="165" bestFit="1" customWidth="1"/>
    <col min="6" max="6" width="5.5703125" style="165" customWidth="1"/>
    <col min="7" max="7" width="6.28515625" style="166" bestFit="1" customWidth="1"/>
    <col min="8" max="8" width="5.5703125" style="165" bestFit="1" customWidth="1"/>
    <col min="9" max="9" width="6" style="166" bestFit="1" customWidth="1"/>
    <col min="10" max="10" width="5.42578125" style="165" bestFit="1" customWidth="1"/>
    <col min="11" max="11" width="6.42578125" style="167" bestFit="1" customWidth="1"/>
    <col min="12" max="12" width="3.140625" style="168" bestFit="1" customWidth="1"/>
    <col min="13" max="13" width="2" style="141" bestFit="1" customWidth="1"/>
    <col min="14" max="14" width="6" style="169" bestFit="1" customWidth="1"/>
    <col min="15" max="15" width="5.42578125" style="170" bestFit="1" customWidth="1"/>
    <col min="16" max="16" width="5.42578125" style="170" customWidth="1"/>
    <col min="17" max="17" width="6" style="171" bestFit="1" customWidth="1"/>
    <col min="18" max="18" width="5.28515625" style="170" bestFit="1" customWidth="1"/>
    <col min="19" max="19" width="7.140625" style="171" bestFit="1" customWidth="1"/>
    <col min="20" max="20" width="6.42578125" style="172" bestFit="1" customWidth="1"/>
    <col min="21" max="21" width="6.42578125" style="81" bestFit="1" customWidth="1"/>
    <col min="22" max="22" width="3.140625" style="168" bestFit="1" customWidth="1"/>
    <col min="23" max="23" width="2" style="141" bestFit="1" customWidth="1"/>
    <col min="24" max="24" width="15.7109375" style="185" bestFit="1" customWidth="1"/>
    <col min="25" max="25" width="9.42578125" style="167" bestFit="1" customWidth="1"/>
    <col min="26" max="26" width="9.42578125" style="81" bestFit="1" customWidth="1"/>
    <col min="27" max="27" width="7.140625" style="81" bestFit="1" customWidth="1"/>
    <col min="28" max="28" width="5.5703125" style="366" bestFit="1" customWidth="1"/>
    <col min="29" max="29" width="5.5703125" style="117" customWidth="1"/>
    <col min="30" max="30" width="12.28515625" style="117" bestFit="1" customWidth="1"/>
    <col min="31" max="31" width="5.85546875" style="366" bestFit="1" customWidth="1"/>
    <col min="32" max="32" width="7.5703125" style="173" bestFit="1" customWidth="1"/>
    <col min="33" max="33" width="1.5703125" style="141" customWidth="1"/>
    <col min="34" max="35" width="9.140625" hidden="1" customWidth="1"/>
    <col min="36" max="36" width="2" hidden="1" customWidth="1"/>
    <col min="37" max="38" width="3" hidden="1" customWidth="1"/>
    <col min="39" max="39" width="2.140625" hidden="1" customWidth="1"/>
    <col min="40" max="40" width="9.140625" hidden="1" customWidth="1"/>
    <col min="41" max="41" width="2" hidden="1" customWidth="1"/>
    <col min="42" max="44" width="3" hidden="1" customWidth="1"/>
    <col min="45" max="45" width="9.140625" hidden="1" customWidth="1"/>
    <col min="46" max="46" width="2" hidden="1" customWidth="1"/>
    <col min="47" max="48" width="3" hidden="1" customWidth="1"/>
    <col min="49" max="16384" width="9.140625" hidden="1"/>
  </cols>
  <sheetData>
    <row r="1" spans="1:33" ht="16.5" thickBot="1" x14ac:dyDescent="0.3">
      <c r="A1" s="229">
        <f>B2-B1+1</f>
        <v>138</v>
      </c>
      <c r="B1" s="363">
        <v>1889</v>
      </c>
      <c r="C1" s="140" t="s">
        <v>346</v>
      </c>
      <c r="D1" s="211">
        <v>6</v>
      </c>
      <c r="E1" s="212">
        <v>2</v>
      </c>
      <c r="F1" s="212">
        <v>1</v>
      </c>
      <c r="G1" s="213">
        <v>3</v>
      </c>
      <c r="H1" s="212">
        <v>1</v>
      </c>
      <c r="I1" s="213">
        <v>3</v>
      </c>
      <c r="J1" s="214">
        <v>1</v>
      </c>
      <c r="K1" s="446" t="s">
        <v>230</v>
      </c>
      <c r="L1" s="447"/>
      <c r="M1" s="140" t="s">
        <v>346</v>
      </c>
      <c r="N1" s="211">
        <v>6</v>
      </c>
      <c r="O1" s="212">
        <v>2</v>
      </c>
      <c r="P1" s="212">
        <v>1</v>
      </c>
      <c r="Q1" s="213">
        <v>3</v>
      </c>
      <c r="R1" s="212">
        <v>1</v>
      </c>
      <c r="S1" s="213">
        <v>3</v>
      </c>
      <c r="T1" s="214">
        <v>1</v>
      </c>
      <c r="U1" s="448" t="s">
        <v>328</v>
      </c>
      <c r="V1" s="449"/>
      <c r="W1" s="140" t="s">
        <v>346</v>
      </c>
      <c r="X1" s="450" t="str">
        <f ca="1">"Statistics "&amp;B1&amp;"-"&amp;B2&amp;" ("&amp;SUMIFS('Data1889-2026England'!A:A,'Data1889-2026England'!D:D,"&lt;="&amp;B2,'Data1889-2026England'!D:D,"&gt;="&amp;B1)&amp;" seasons, "&amp;SUMIFS('Data1889-2026England'!B:B,'Data1889-2026England'!D:D,"&lt;="&amp;B2,'Data1889-2026England'!D:D,"&gt;="&amp;B1)&amp;" trophies)"</f>
        <v>Statistics 1889-2026 (127 seasons, 362 trophies)</v>
      </c>
      <c r="Y1" s="451"/>
      <c r="Z1" s="451"/>
      <c r="AA1" s="451"/>
      <c r="AB1" s="451"/>
      <c r="AC1" s="451"/>
      <c r="AD1" s="451"/>
      <c r="AE1" s="451"/>
      <c r="AF1" s="452"/>
      <c r="AG1" s="140">
        <f>SUMIFS('Data1889-2026England'!A:A,'Data1889-2026England'!D:D,"&lt;="&amp;B2,'Data1889-2026England'!D:D,"&gt;="&amp;B1)</f>
        <v>127</v>
      </c>
    </row>
    <row r="2" spans="1:33" ht="16.5" thickBot="1" x14ac:dyDescent="0.3">
      <c r="A2" s="228" t="s">
        <v>69</v>
      </c>
      <c r="B2" s="210">
        <v>2026</v>
      </c>
      <c r="C2" s="140" t="s">
        <v>346</v>
      </c>
      <c r="D2" s="150" t="s">
        <v>347</v>
      </c>
      <c r="E2" s="151" t="s">
        <v>348</v>
      </c>
      <c r="F2" s="151" t="s">
        <v>439</v>
      </c>
      <c r="G2" s="152" t="s">
        <v>64</v>
      </c>
      <c r="H2" s="151" t="s">
        <v>65</v>
      </c>
      <c r="I2" s="152" t="s">
        <v>66</v>
      </c>
      <c r="J2" s="151" t="s">
        <v>67</v>
      </c>
      <c r="K2" s="223" t="s">
        <v>68</v>
      </c>
      <c r="L2" s="224" t="s">
        <v>63</v>
      </c>
      <c r="M2" s="140" t="s">
        <v>346</v>
      </c>
      <c r="N2" s="153" t="s">
        <v>221</v>
      </c>
      <c r="O2" s="154" t="s">
        <v>222</v>
      </c>
      <c r="P2" s="154" t="s">
        <v>440</v>
      </c>
      <c r="Q2" s="155" t="s">
        <v>337</v>
      </c>
      <c r="R2" s="154" t="s">
        <v>338</v>
      </c>
      <c r="S2" s="155" t="s">
        <v>223</v>
      </c>
      <c r="T2" s="156" t="s">
        <v>224</v>
      </c>
      <c r="U2" s="226" t="s">
        <v>68</v>
      </c>
      <c r="V2" s="224" t="s">
        <v>63</v>
      </c>
      <c r="W2" s="140" t="s">
        <v>346</v>
      </c>
      <c r="X2" s="228" t="s">
        <v>593</v>
      </c>
      <c r="Y2" s="178" t="s">
        <v>341</v>
      </c>
      <c r="Z2" s="179" t="s">
        <v>228</v>
      </c>
      <c r="AA2" s="179" t="s">
        <v>229</v>
      </c>
      <c r="AB2" s="364" t="s">
        <v>592</v>
      </c>
      <c r="AC2" s="174" t="s">
        <v>672</v>
      </c>
      <c r="AD2" s="174" t="s">
        <v>340</v>
      </c>
      <c r="AE2" s="367" t="s">
        <v>561</v>
      </c>
      <c r="AF2" s="362" t="s">
        <v>560</v>
      </c>
      <c r="AG2" s="140" t="s">
        <v>346</v>
      </c>
    </row>
    <row r="3" spans="1:33" ht="15.75" x14ac:dyDescent="0.25">
      <c r="A3" s="221">
        <f>ROW()-2</f>
        <v>1</v>
      </c>
      <c r="B3" s="222" t="s">
        <v>3</v>
      </c>
      <c r="C3" s="141" t="s">
        <v>346</v>
      </c>
      <c r="D3" s="157">
        <f>COUNTIFS('Data1889-2026England'!E:E,$B3,'Data1889-2026England'!$D:$D,"&gt;="&amp;$B$1,'Data1889-2026England'!$D:$D,"&lt;="&amp;$B$2)</f>
        <v>20</v>
      </c>
      <c r="E3" s="158">
        <f>COUNTIFS('Data1889-2026England'!F:F,$B3,'Data1889-2026England'!$D:$D,"&gt;="&amp;$B$1,'Data1889-2026England'!$D:$D,"&lt;="&amp;$B$2)</f>
        <v>15</v>
      </c>
      <c r="F3" s="158">
        <f>COUNTIFS('Data1889-2026England'!G:G,$B3,'Data1889-2026England'!$D:$D,"&gt;="&amp;$B$1,'Data1889-2026England'!$D:$D,"&lt;="&amp;$B$2)+COUNTIFS('Data1889-2026England'!H:H,$B3,'Data1889-2026England'!$D:$D,"&gt;="&amp;$B$1,'Data1889-2026England'!$D:$D,"&lt;="&amp;$B$2)</f>
        <v>19</v>
      </c>
      <c r="G3" s="159">
        <f>COUNTIFS('Data1889-2026England'!I:I,$B3,'Data1889-2026England'!$D:$D,"&gt;="&amp;$B$1,'Data1889-2026England'!$D:$D,"&lt;="&amp;$B$2)</f>
        <v>8</v>
      </c>
      <c r="H3" s="158">
        <f>COUNTIFS('Data1889-2026England'!J:J,$B3,'Data1889-2026England'!$D:$D,"&gt;="&amp;$B$1,'Data1889-2026England'!$D:$D,"&lt;="&amp;$B$2)</f>
        <v>7</v>
      </c>
      <c r="I3" s="159">
        <f>COUNTIFS('Data1889-2026England'!K:K,$B3,'Data1889-2026England'!$D:$D,"&gt;="&amp;$B$1,'Data1889-2026England'!$D:$D,"&lt;="&amp;$B$2)</f>
        <v>10</v>
      </c>
      <c r="J3" s="158">
        <f>COUNTIFS('Data1889-2026England'!L:L,$B3,'Data1889-2026England'!$D:$D,"&gt;="&amp;$B$1,'Data1889-2026England'!$D:$D,"&lt;="&amp;$B$2)</f>
        <v>5</v>
      </c>
      <c r="K3" s="221">
        <f>I3+G3+D3</f>
        <v>38</v>
      </c>
      <c r="L3" s="225">
        <f>J3+H3+E3</f>
        <v>27</v>
      </c>
      <c r="M3" s="141" t="s">
        <v>346</v>
      </c>
      <c r="N3" s="160">
        <f ca="1">COUNTIFS('Data1889-2026England'!M:M,$B3,'Data1889-2026England'!$D:$D,"&gt;="&amp;$B$1,'Data1889-2026England'!$D:$D,"&lt;="&amp;$B$2)</f>
        <v>6</v>
      </c>
      <c r="O3" s="161">
        <f ca="1">COUNTIFS('Data1889-2026England'!N:N,$B3,'Data1889-2026England'!$D:$D,"&gt;="&amp;$B$1,'Data1889-2026England'!$D:$D,"&lt;="&amp;$B$2)</f>
        <v>4</v>
      </c>
      <c r="P3" s="161">
        <f ca="1">COUNTIFS('Data1889-2026England'!O:O,$B3,'Data1889-2026England'!$D:$D,"&gt;="&amp;$B$1,'Data1889-2026England'!$D:$D,"&lt;="&amp;$B$2)+COUNTIFS('Data1889-2026England'!P:P,$B3,'Data1889-2026England'!$D:$D,"&gt;="&amp;$B$1,'Data1889-2026England'!$D:$D,"&lt;="&amp;$B$2)</f>
        <v>2</v>
      </c>
      <c r="Q3" s="162">
        <f ca="1">COUNTIFS('Data1889-2026England'!Q:Q,$B3,'Data1889-2026England'!$D:$D,"&gt;="&amp;$B$1,'Data1889-2026England'!$D:$D,"&lt;="&amp;$B$2)</f>
        <v>3</v>
      </c>
      <c r="R3" s="161">
        <f ca="1">COUNTIFS('Data1889-2026England'!R:R,$B3,'Data1889-2026England'!$D:$D,"&gt;="&amp;$B$1,'Data1889-2026England'!$D:$D,"&lt;="&amp;$B$2)</f>
        <v>1</v>
      </c>
      <c r="S3" s="162">
        <f ca="1">COUNTIFS('Data1889-2026England'!S:S,$B3,'Data1889-2026England'!$D:$D,"&gt;="&amp;$B$1,'Data1889-2026England'!$D:$D,"&lt;="&amp;$B$2)</f>
        <v>0</v>
      </c>
      <c r="T3" s="163">
        <f ca="1">COUNTIFS('Data1889-2026England'!T:T,$B3,'Data1889-2026England'!$D:$D,"&gt;="&amp;$B$1,'Data1889-2026England'!$D:$D,"&lt;="&amp;$B$2)</f>
        <v>1</v>
      </c>
      <c r="U3" s="227">
        <f ca="1">S3+Q3+N3</f>
        <v>9</v>
      </c>
      <c r="V3" s="225">
        <f ca="1">T3+R3+O3</f>
        <v>6</v>
      </c>
      <c r="W3" s="141" t="s">
        <v>346</v>
      </c>
      <c r="X3" s="222" t="str">
        <f>B3</f>
        <v>Liverpool</v>
      </c>
      <c r="Y3" s="180">
        <f ca="1">D3+N3</f>
        <v>26</v>
      </c>
      <c r="Z3" s="182">
        <f ca="1">U3+K3</f>
        <v>47</v>
      </c>
      <c r="AA3" s="182">
        <f ca="1">SUMPRODUCT(D3:J3,$D$1:$J$1)+SUMPRODUCT(N3:T3,$N$1:$T$1)</f>
        <v>292</v>
      </c>
      <c r="AB3" s="411">
        <f ca="1">K3+L3+U3+V3</f>
        <v>80</v>
      </c>
      <c r="AC3" s="412">
        <f>SUM(D3:F3)</f>
        <v>54</v>
      </c>
      <c r="AD3" s="412" t="str">
        <f ca="1">Y3&amp;"-"&amp;Z3-Y3&amp;" | "&amp;O3+E3&amp;"-"&amp;H3+J3+R3+T3</f>
        <v>26-21 | 19-14</v>
      </c>
      <c r="AE3" s="400">
        <f ca="1">Z3/$AG$1</f>
        <v>0.37007874015748032</v>
      </c>
      <c r="AF3" s="401">
        <f ca="1">AA3/$AG$1</f>
        <v>2.2992125984251968</v>
      </c>
      <c r="AG3" s="141" t="s">
        <v>346</v>
      </c>
    </row>
    <row r="4" spans="1:33" ht="15.75" x14ac:dyDescent="0.25">
      <c r="A4" s="221">
        <f>ROW()-2</f>
        <v>2</v>
      </c>
      <c r="B4" s="222" t="s">
        <v>43</v>
      </c>
      <c r="C4" s="141" t="s">
        <v>346</v>
      </c>
      <c r="D4" s="157">
        <f>COUNTIFS('Data1889-2026England'!E:E,$B4,'Data1889-2026England'!$D:$D,"&gt;="&amp;$B$1,'Data1889-2026England'!$D:$D,"&lt;="&amp;$B$2)</f>
        <v>20</v>
      </c>
      <c r="E4" s="158">
        <f>COUNTIFS('Data1889-2026England'!F:F,$B4,'Data1889-2026England'!$D:$D,"&gt;="&amp;$B$1,'Data1889-2026England'!$D:$D,"&lt;="&amp;$B$2)</f>
        <v>17</v>
      </c>
      <c r="F4" s="158">
        <f>COUNTIFS('Data1889-2026England'!G:G,$B4,'Data1889-2026England'!$D:$D,"&gt;="&amp;$B$1,'Data1889-2026England'!$D:$D,"&lt;="&amp;$B$2)+COUNTIFS('Data1889-2026England'!H:H,$B4,'Data1889-2026England'!$D:$D,"&gt;="&amp;$B$1,'Data1889-2026England'!$D:$D,"&lt;="&amp;$B$2)</f>
        <v>17</v>
      </c>
      <c r="G4" s="159">
        <f>COUNTIFS('Data1889-2026England'!I:I,$B4,'Data1889-2026England'!$D:$D,"&gt;="&amp;$B$1,'Data1889-2026England'!$D:$D,"&lt;="&amp;$B$2)</f>
        <v>13</v>
      </c>
      <c r="H4" s="158">
        <f>COUNTIFS('Data1889-2026England'!J:J,$B4,'Data1889-2026England'!$D:$D,"&gt;="&amp;$B$1,'Data1889-2026England'!$D:$D,"&lt;="&amp;$B$2)</f>
        <v>9</v>
      </c>
      <c r="I4" s="159">
        <f>COUNTIFS('Data1889-2026England'!K:K,$B4,'Data1889-2026England'!$D:$D,"&gt;="&amp;$B$1,'Data1889-2026England'!$D:$D,"&lt;="&amp;$B$2)</f>
        <v>6</v>
      </c>
      <c r="J4" s="158">
        <f>COUNTIFS('Data1889-2026England'!L:L,$B4,'Data1889-2026England'!$D:$D,"&gt;="&amp;$B$1,'Data1889-2026England'!$D:$D,"&lt;="&amp;$B$2)</f>
        <v>4</v>
      </c>
      <c r="K4" s="221">
        <f>I4+G4+D4</f>
        <v>39</v>
      </c>
      <c r="L4" s="225">
        <f>J4+H4+E4</f>
        <v>30</v>
      </c>
      <c r="M4" s="141" t="s">
        <v>346</v>
      </c>
      <c r="N4" s="160">
        <f ca="1">COUNTIFS('Data1889-2026England'!M:M,$B4,'Data1889-2026England'!$D:$D,"&gt;="&amp;$B$1,'Data1889-2026England'!$D:$D,"&lt;="&amp;$B$2)</f>
        <v>3</v>
      </c>
      <c r="O4" s="161">
        <f ca="1">COUNTIFS('Data1889-2026England'!N:N,$B4,'Data1889-2026England'!$D:$D,"&gt;="&amp;$B$1,'Data1889-2026England'!$D:$D,"&lt;="&amp;$B$2)</f>
        <v>2</v>
      </c>
      <c r="P4" s="161">
        <f ca="1">COUNTIFS('Data1889-2026England'!O:O,$B4,'Data1889-2026England'!$D:$D,"&gt;="&amp;$B$1,'Data1889-2026England'!$D:$D,"&lt;="&amp;$B$2)+COUNTIFS('Data1889-2026England'!P:P,$B4,'Data1889-2026England'!$D:$D,"&gt;="&amp;$B$1,'Data1889-2026England'!$D:$D,"&lt;="&amp;$B$2)</f>
        <v>7</v>
      </c>
      <c r="Q4" s="162">
        <f ca="1">COUNTIFS('Data1889-2026England'!Q:Q,$B4,'Data1889-2026England'!$D:$D,"&gt;="&amp;$B$1,'Data1889-2026England'!$D:$D,"&lt;="&amp;$B$2)</f>
        <v>1</v>
      </c>
      <c r="R4" s="161">
        <f ca="1">COUNTIFS('Data1889-2026England'!R:R,$B4,'Data1889-2026England'!$D:$D,"&gt;="&amp;$B$1,'Data1889-2026England'!$D:$D,"&lt;="&amp;$B$2)</f>
        <v>2</v>
      </c>
      <c r="S4" s="162">
        <f ca="1">COUNTIFS('Data1889-2026England'!S:S,$B4,'Data1889-2026England'!$D:$D,"&gt;="&amp;$B$1,'Data1889-2026England'!$D:$D,"&lt;="&amp;$B$2)</f>
        <v>1</v>
      </c>
      <c r="T4" s="163">
        <f ca="1">COUNTIFS('Data1889-2026England'!T:T,$B4,'Data1889-2026England'!$D:$D,"&gt;="&amp;$B$1,'Data1889-2026England'!$D:$D,"&lt;="&amp;$B$2)</f>
        <v>0</v>
      </c>
      <c r="U4" s="227">
        <f ca="1">S4+Q4+N4</f>
        <v>5</v>
      </c>
      <c r="V4" s="225">
        <f ca="1">T4+R4+O4</f>
        <v>4</v>
      </c>
      <c r="W4" s="141" t="s">
        <v>346</v>
      </c>
      <c r="X4" s="222" t="str">
        <f>B4</f>
        <v>Man Utd</v>
      </c>
      <c r="Y4" s="180">
        <f ca="1">D4+N4</f>
        <v>23</v>
      </c>
      <c r="Z4" s="182">
        <f ca="1">U4+K4</f>
        <v>44</v>
      </c>
      <c r="AA4" s="182">
        <f ca="1">SUMPRODUCT(D4:J4,$D$1:$J$1)+SUMPRODUCT(N4:T4,$N$1:$T$1)</f>
        <v>278</v>
      </c>
      <c r="AB4" s="411">
        <f ca="1">K4+L4+U4+V4</f>
        <v>78</v>
      </c>
      <c r="AC4" s="412">
        <f>SUM(D4:F4)</f>
        <v>54</v>
      </c>
      <c r="AD4" s="412" t="str">
        <f ca="1">Y4&amp;"-"&amp;Z4-Y4&amp;" | "&amp;O4+E4&amp;"-"&amp;H4+J4+R4+T4</f>
        <v>23-21 | 19-15</v>
      </c>
      <c r="AE4" s="400">
        <f ca="1">Z4/$AG$1</f>
        <v>0.34645669291338582</v>
      </c>
      <c r="AF4" s="401">
        <f ca="1">AA4/$AG$1</f>
        <v>2.188976377952756</v>
      </c>
      <c r="AG4" s="141" t="s">
        <v>346</v>
      </c>
    </row>
    <row r="5" spans="1:33" ht="15.75" x14ac:dyDescent="0.25">
      <c r="A5" s="221">
        <f>ROW()-2</f>
        <v>3</v>
      </c>
      <c r="B5" s="222" t="s">
        <v>9</v>
      </c>
      <c r="C5" s="141" t="s">
        <v>346</v>
      </c>
      <c r="D5" s="157">
        <f>COUNTIFS('Data1889-2026England'!E:E,$B5,'Data1889-2026England'!$D:$D,"&gt;="&amp;$B$1,'Data1889-2026England'!$D:$D,"&lt;="&amp;$B$2)</f>
        <v>14</v>
      </c>
      <c r="E5" s="158">
        <f>COUNTIFS('Data1889-2026England'!F:F,$B5,'Data1889-2026England'!$D:$D,"&gt;="&amp;$B$1,'Data1889-2026England'!$D:$D,"&lt;="&amp;$B$2)</f>
        <v>12</v>
      </c>
      <c r="F5" s="158">
        <f>COUNTIFS('Data1889-2026England'!G:G,$B5,'Data1889-2026England'!$D:$D,"&gt;="&amp;$B$1,'Data1889-2026England'!$D:$D,"&lt;="&amp;$B$2)+COUNTIFS('Data1889-2026England'!H:H,$B5,'Data1889-2026England'!$D:$D,"&gt;="&amp;$B$1,'Data1889-2026England'!$D:$D,"&lt;="&amp;$B$2)</f>
        <v>21</v>
      </c>
      <c r="G5" s="159">
        <f>COUNTIFS('Data1889-2026England'!I:I,$B5,'Data1889-2026England'!$D:$D,"&gt;="&amp;$B$1,'Data1889-2026England'!$D:$D,"&lt;="&amp;$B$2)</f>
        <v>14</v>
      </c>
      <c r="H5" s="158">
        <f>COUNTIFS('Data1889-2026England'!J:J,$B5,'Data1889-2026England'!$D:$D,"&gt;="&amp;$B$1,'Data1889-2026England'!$D:$D,"&lt;="&amp;$B$2)</f>
        <v>7</v>
      </c>
      <c r="I5" s="159">
        <f>COUNTIFS('Data1889-2026England'!K:K,$B5,'Data1889-2026England'!$D:$D,"&gt;="&amp;$B$1,'Data1889-2026England'!$D:$D,"&lt;="&amp;$B$2)</f>
        <v>2</v>
      </c>
      <c r="J5" s="158">
        <f>COUNTIFS('Data1889-2026England'!L:L,$B5,'Data1889-2026England'!$D:$D,"&gt;="&amp;$B$1,'Data1889-2026England'!$D:$D,"&lt;="&amp;$B$2)</f>
        <v>7</v>
      </c>
      <c r="K5" s="221">
        <f>I5+G5+D5</f>
        <v>30</v>
      </c>
      <c r="L5" s="225">
        <f>J5+H5+E5</f>
        <v>26</v>
      </c>
      <c r="M5" s="141" t="s">
        <v>346</v>
      </c>
      <c r="N5" s="160">
        <f ca="1">COUNTIFS('Data1889-2026England'!M:M,$B5,'Data1889-2026England'!$D:$D,"&gt;="&amp;$B$1,'Data1889-2026England'!$D:$D,"&lt;="&amp;$B$2)</f>
        <v>0</v>
      </c>
      <c r="O5" s="161">
        <f ca="1">COUNTIFS('Data1889-2026England'!N:N,$B5,'Data1889-2026England'!$D:$D,"&gt;="&amp;$B$1,'Data1889-2026England'!$D:$D,"&lt;="&amp;$B$2)</f>
        <v>2</v>
      </c>
      <c r="P5" s="161">
        <f ca="1">COUNTIFS('Data1889-2026England'!O:O,$B5,'Data1889-2026England'!$D:$D,"&gt;="&amp;$B$1,'Data1889-2026England'!$D:$D,"&lt;="&amp;$B$2)+COUNTIFS('Data1889-2026England'!P:P,$B5,'Data1889-2026England'!$D:$D,"&gt;="&amp;$B$1,'Data1889-2026England'!$D:$D,"&lt;="&amp;$B$2)</f>
        <v>2</v>
      </c>
      <c r="Q5" s="162">
        <f ca="1">COUNTIFS('Data1889-2026England'!Q:Q,$B5,'Data1889-2026England'!$D:$D,"&gt;="&amp;$B$1,'Data1889-2026England'!$D:$D,"&lt;="&amp;$B$2)</f>
        <v>1</v>
      </c>
      <c r="R5" s="161">
        <f ca="1">COUNTIFS('Data1889-2026England'!R:R,$B5,'Data1889-2026England'!$D:$D,"&gt;="&amp;$B$1,'Data1889-2026England'!$D:$D,"&lt;="&amp;$B$2)</f>
        <v>2</v>
      </c>
      <c r="S5" s="162">
        <f ca="1">COUNTIFS('Data1889-2026England'!S:S,$B5,'Data1889-2026England'!$D:$D,"&gt;="&amp;$B$1,'Data1889-2026England'!$D:$D,"&lt;="&amp;$B$2)</f>
        <v>1</v>
      </c>
      <c r="T5" s="163">
        <f ca="1">COUNTIFS('Data1889-2026England'!T:T,$B5,'Data1889-2026England'!$D:$D,"&gt;="&amp;$B$1,'Data1889-2026England'!$D:$D,"&lt;="&amp;$B$2)</f>
        <v>2</v>
      </c>
      <c r="U5" s="227">
        <f ca="1">S5+Q5+N5</f>
        <v>2</v>
      </c>
      <c r="V5" s="225">
        <f ca="1">T5+R5+O5</f>
        <v>6</v>
      </c>
      <c r="W5" s="141" t="s">
        <v>346</v>
      </c>
      <c r="X5" s="222" t="str">
        <f>B5</f>
        <v>Arsenal</v>
      </c>
      <c r="Y5" s="180">
        <f ca="1">D5+N5</f>
        <v>14</v>
      </c>
      <c r="Z5" s="182">
        <f ca="1">U5+K5</f>
        <v>32</v>
      </c>
      <c r="AA5" s="182">
        <f ca="1">SUMPRODUCT(D5:J5,$D$1:$J$1)+SUMPRODUCT(N5:T5,$N$1:$T$1)</f>
        <v>207</v>
      </c>
      <c r="AB5" s="411">
        <f ca="1">K5+L5+U5+V5</f>
        <v>64</v>
      </c>
      <c r="AC5" s="412">
        <f>SUM(D5:F5)</f>
        <v>47</v>
      </c>
      <c r="AD5" s="412" t="str">
        <f ca="1">Y5&amp;"-"&amp;Z5-Y5&amp;" | "&amp;O5+E5&amp;"-"&amp;H5+J5+R5+T5</f>
        <v>14-18 | 14-18</v>
      </c>
      <c r="AE5" s="400">
        <f ca="1">Z5/$AG$1</f>
        <v>0.25196850393700787</v>
      </c>
      <c r="AF5" s="401">
        <f ca="1">AA5/$AG$1</f>
        <v>1.6299212598425197</v>
      </c>
      <c r="AG5" s="141" t="s">
        <v>346</v>
      </c>
    </row>
    <row r="6" spans="1:33" ht="15.75" x14ac:dyDescent="0.25">
      <c r="A6" s="221">
        <f>ROW()-2</f>
        <v>4</v>
      </c>
      <c r="B6" s="222" t="s">
        <v>42</v>
      </c>
      <c r="C6" s="141" t="s">
        <v>346</v>
      </c>
      <c r="D6" s="157">
        <f>COUNTIFS('Data1889-2026England'!E:E,$B6,'Data1889-2026England'!$D:$D,"&gt;="&amp;$B$1,'Data1889-2026England'!$D:$D,"&lt;="&amp;$B$2)</f>
        <v>10</v>
      </c>
      <c r="E6" s="158">
        <f>COUNTIFS('Data1889-2026England'!F:F,$B6,'Data1889-2026England'!$D:$D,"&gt;="&amp;$B$1,'Data1889-2026England'!$D:$D,"&lt;="&amp;$B$2)</f>
        <v>7</v>
      </c>
      <c r="F6" s="158">
        <f>COUNTIFS('Data1889-2026England'!G:G,$B6,'Data1889-2026England'!$D:$D,"&gt;="&amp;$B$1,'Data1889-2026England'!$D:$D,"&lt;="&amp;$B$2)+COUNTIFS('Data1889-2026England'!H:H,$B6,'Data1889-2026England'!$D:$D,"&gt;="&amp;$B$1,'Data1889-2026England'!$D:$D,"&lt;="&amp;$B$2)</f>
        <v>11</v>
      </c>
      <c r="G6" s="159">
        <f>COUNTIFS('Data1889-2026England'!I:I,$B6,'Data1889-2026England'!$D:$D,"&gt;="&amp;$B$1,'Data1889-2026England'!$D:$D,"&lt;="&amp;$B$2)</f>
        <v>8</v>
      </c>
      <c r="H6" s="158">
        <f>COUNTIFS('Data1889-2026England'!J:J,$B6,'Data1889-2026England'!$D:$D,"&gt;="&amp;$B$1,'Data1889-2026England'!$D:$D,"&lt;="&amp;$B$2)</f>
        <v>7</v>
      </c>
      <c r="I6" s="159">
        <f>COUNTIFS('Data1889-2026England'!K:K,$B6,'Data1889-2026England'!$D:$D,"&gt;="&amp;$B$1,'Data1889-2026England'!$D:$D,"&lt;="&amp;$B$2)</f>
        <v>9</v>
      </c>
      <c r="J6" s="158">
        <f>COUNTIFS('Data1889-2026England'!L:L,$B6,'Data1889-2026England'!$D:$D,"&gt;="&amp;$B$1,'Data1889-2026England'!$D:$D,"&lt;="&amp;$B$2)</f>
        <v>1</v>
      </c>
      <c r="K6" s="221">
        <f>I6+G6+D6</f>
        <v>27</v>
      </c>
      <c r="L6" s="225">
        <f>J6+H6+E6</f>
        <v>15</v>
      </c>
      <c r="M6" s="141" t="s">
        <v>346</v>
      </c>
      <c r="N6" s="160">
        <f ca="1">COUNTIFS('Data1889-2026England'!M:M,$B6,'Data1889-2026England'!$D:$D,"&gt;="&amp;$B$1,'Data1889-2026England'!$D:$D,"&lt;="&amp;$B$2)</f>
        <v>1</v>
      </c>
      <c r="O6" s="161">
        <f ca="1">COUNTIFS('Data1889-2026England'!N:N,$B6,'Data1889-2026England'!$D:$D,"&gt;="&amp;$B$1,'Data1889-2026England'!$D:$D,"&lt;="&amp;$B$2)</f>
        <v>1</v>
      </c>
      <c r="P6" s="161">
        <f ca="1">COUNTIFS('Data1889-2026England'!O:O,$B6,'Data1889-2026England'!$D:$D,"&gt;="&amp;$B$1,'Data1889-2026England'!$D:$D,"&lt;="&amp;$B$2)+COUNTIFS('Data1889-2026England'!P:P,$B6,'Data1889-2026England'!$D:$D,"&gt;="&amp;$B$1,'Data1889-2026England'!$D:$D,"&lt;="&amp;$B$2)</f>
        <v>2</v>
      </c>
      <c r="Q6" s="162">
        <f ca="1">COUNTIFS('Data1889-2026England'!Q:Q,$B6,'Data1889-2026England'!$D:$D,"&gt;="&amp;$B$1,'Data1889-2026England'!$D:$D,"&lt;="&amp;$B$2)</f>
        <v>0</v>
      </c>
      <c r="R6" s="161">
        <f ca="1">COUNTIFS('Data1889-2026England'!R:R,$B6,'Data1889-2026England'!$D:$D,"&gt;="&amp;$B$1,'Data1889-2026England'!$D:$D,"&lt;="&amp;$B$2)</f>
        <v>0</v>
      </c>
      <c r="S6" s="162">
        <f ca="1">COUNTIFS('Data1889-2026England'!S:S,$B6,'Data1889-2026England'!$D:$D,"&gt;="&amp;$B$1,'Data1889-2026England'!$D:$D,"&lt;="&amp;$B$2)</f>
        <v>1</v>
      </c>
      <c r="T6" s="163">
        <f ca="1">COUNTIFS('Data1889-2026England'!T:T,$B6,'Data1889-2026England'!$D:$D,"&gt;="&amp;$B$1,'Data1889-2026England'!$D:$D,"&lt;="&amp;$B$2)</f>
        <v>0</v>
      </c>
      <c r="U6" s="227">
        <f ca="1">S6+Q6+N6</f>
        <v>2</v>
      </c>
      <c r="V6" s="225">
        <f ca="1">T6+R6+O6</f>
        <v>1</v>
      </c>
      <c r="W6" s="141" t="s">
        <v>346</v>
      </c>
      <c r="X6" s="222" t="str">
        <f>B6</f>
        <v>Man City</v>
      </c>
      <c r="Y6" s="180">
        <f ca="1">D6+N6</f>
        <v>11</v>
      </c>
      <c r="Z6" s="182">
        <f ca="1">U6+K6</f>
        <v>29</v>
      </c>
      <c r="AA6" s="182">
        <f ca="1">SUMPRODUCT(D6:J6,$D$1:$J$1)+SUMPRODUCT(N6:T6,$N$1:$T$1)</f>
        <v>157</v>
      </c>
      <c r="AB6" s="411">
        <f ca="1">K6+L6+U6+V6</f>
        <v>45</v>
      </c>
      <c r="AC6" s="412">
        <f>SUM(D6:F6)</f>
        <v>28</v>
      </c>
      <c r="AD6" s="412" t="str">
        <f ca="1">Y6&amp;"-"&amp;Z6-Y6&amp;" | "&amp;O6+E6&amp;"-"&amp;H6+J6+R6+T6</f>
        <v>11-18 | 8-8</v>
      </c>
      <c r="AE6" s="400">
        <f ca="1">Z6/$AG$1</f>
        <v>0.2283464566929134</v>
      </c>
      <c r="AF6" s="401">
        <f ca="1">AA6/$AG$1</f>
        <v>1.2362204724409449</v>
      </c>
      <c r="AG6" s="141" t="s">
        <v>346</v>
      </c>
    </row>
    <row r="7" spans="1:33" ht="15.75" x14ac:dyDescent="0.25">
      <c r="A7" s="221">
        <f>ROW()-2</f>
        <v>5</v>
      </c>
      <c r="B7" s="222" t="s">
        <v>8</v>
      </c>
      <c r="C7" s="141" t="s">
        <v>346</v>
      </c>
      <c r="D7" s="157">
        <f>COUNTIFS('Data1889-2026England'!E:E,$B7,'Data1889-2026England'!$D:$D,"&gt;="&amp;$B$1,'Data1889-2026England'!$D:$D,"&lt;="&amp;$B$2)</f>
        <v>6</v>
      </c>
      <c r="E7" s="158">
        <f>COUNTIFS('Data1889-2026England'!F:F,$B7,'Data1889-2026England'!$D:$D,"&gt;="&amp;$B$1,'Data1889-2026England'!$D:$D,"&lt;="&amp;$B$2)</f>
        <v>4</v>
      </c>
      <c r="F7" s="158">
        <f>COUNTIFS('Data1889-2026England'!G:G,$B7,'Data1889-2026England'!$D:$D,"&gt;="&amp;$B$1,'Data1889-2026England'!$D:$D,"&lt;="&amp;$B$2)+COUNTIFS('Data1889-2026England'!H:H,$B7,'Data1889-2026England'!$D:$D,"&gt;="&amp;$B$1,'Data1889-2026England'!$D:$D,"&lt;="&amp;$B$2)</f>
        <v>14</v>
      </c>
      <c r="G7" s="159">
        <f>COUNTIFS('Data1889-2026England'!I:I,$B7,'Data1889-2026England'!$D:$D,"&gt;="&amp;$B$1,'Data1889-2026England'!$D:$D,"&lt;="&amp;$B$2)</f>
        <v>8</v>
      </c>
      <c r="H7" s="158">
        <f>COUNTIFS('Data1889-2026England'!J:J,$B7,'Data1889-2026England'!$D:$D,"&gt;="&amp;$B$1,'Data1889-2026England'!$D:$D,"&lt;="&amp;$B$2)</f>
        <v>9</v>
      </c>
      <c r="I7" s="159">
        <f>COUNTIFS('Data1889-2026England'!K:K,$B7,'Data1889-2026England'!$D:$D,"&gt;="&amp;$B$1,'Data1889-2026England'!$D:$D,"&lt;="&amp;$B$2)</f>
        <v>5</v>
      </c>
      <c r="J7" s="158">
        <f>COUNTIFS('Data1889-2026England'!L:L,$B7,'Data1889-2026England'!$D:$D,"&gt;="&amp;$B$1,'Data1889-2026England'!$D:$D,"&lt;="&amp;$B$2)</f>
        <v>5</v>
      </c>
      <c r="K7" s="221">
        <f>I7+G7+D7</f>
        <v>19</v>
      </c>
      <c r="L7" s="225">
        <f>J7+H7+E7</f>
        <v>18</v>
      </c>
      <c r="M7" s="141" t="s">
        <v>346</v>
      </c>
      <c r="N7" s="160">
        <f ca="1">COUNTIFS('Data1889-2026England'!M:M,$B7,'Data1889-2026England'!$D:$D,"&gt;="&amp;$B$1,'Data1889-2026England'!$D:$D,"&lt;="&amp;$B$2)</f>
        <v>2</v>
      </c>
      <c r="O7" s="161">
        <f ca="1">COUNTIFS('Data1889-2026England'!N:N,$B7,'Data1889-2026England'!$D:$D,"&gt;="&amp;$B$1,'Data1889-2026England'!$D:$D,"&lt;="&amp;$B$2)</f>
        <v>1</v>
      </c>
      <c r="P7" s="161">
        <f ca="1">COUNTIFS('Data1889-2026England'!O:O,$B7,'Data1889-2026England'!$D:$D,"&gt;="&amp;$B$1,'Data1889-2026England'!$D:$D,"&lt;="&amp;$B$2)+COUNTIFS('Data1889-2026England'!P:P,$B7,'Data1889-2026England'!$D:$D,"&gt;="&amp;$B$1,'Data1889-2026England'!$D:$D,"&lt;="&amp;$B$2)</f>
        <v>5</v>
      </c>
      <c r="Q7" s="162">
        <f ca="1">COUNTIFS('Data1889-2026England'!Q:Q,$B7,'Data1889-2026England'!$D:$D,"&gt;="&amp;$B$1,'Data1889-2026England'!$D:$D,"&lt;="&amp;$B$2)</f>
        <v>2</v>
      </c>
      <c r="R7" s="161">
        <f ca="1">COUNTIFS('Data1889-2026England'!R:R,$B7,'Data1889-2026England'!$D:$D,"&gt;="&amp;$B$1,'Data1889-2026England'!$D:$D,"&lt;="&amp;$B$2)</f>
        <v>0</v>
      </c>
      <c r="S7" s="162">
        <f ca="1">COUNTIFS('Data1889-2026England'!S:S,$B7,'Data1889-2026England'!$D:$D,"&gt;="&amp;$B$1,'Data1889-2026England'!$D:$D,"&lt;="&amp;$B$2)</f>
        <v>3</v>
      </c>
      <c r="T7" s="163">
        <f ca="1">COUNTIFS('Data1889-2026England'!T:T,$B7,'Data1889-2026England'!$D:$D,"&gt;="&amp;$B$1,'Data1889-2026England'!$D:$D,"&lt;="&amp;$B$2)</f>
        <v>0</v>
      </c>
      <c r="U7" s="227">
        <f ca="1">S7+Q7+N7</f>
        <v>7</v>
      </c>
      <c r="V7" s="225">
        <f ca="1">T7+R7+O7</f>
        <v>1</v>
      </c>
      <c r="W7" s="141" t="s">
        <v>346</v>
      </c>
      <c r="X7" s="222" t="str">
        <f>B7</f>
        <v>Chelsea</v>
      </c>
      <c r="Y7" s="180">
        <f ca="1">D7+N7</f>
        <v>8</v>
      </c>
      <c r="Z7" s="182">
        <f ca="1">U7+K7</f>
        <v>26</v>
      </c>
      <c r="AA7" s="182">
        <f ca="1">SUMPRODUCT(D7:J7,$D$1:$J$1)+SUMPRODUCT(N7:T7,$N$1:$T$1)</f>
        <v>145</v>
      </c>
      <c r="AB7" s="411">
        <f ca="1">K7+L7+U7+V7</f>
        <v>45</v>
      </c>
      <c r="AC7" s="412">
        <f>SUM(D7:F7)</f>
        <v>24</v>
      </c>
      <c r="AD7" s="412" t="str">
        <f ca="1">Y7&amp;"-"&amp;Z7-Y7&amp;" | "&amp;O7+E7&amp;"-"&amp;H7+J7+R7+T7</f>
        <v>8-18 | 5-14</v>
      </c>
      <c r="AE7" s="400">
        <f ca="1">Z7/$AG$1</f>
        <v>0.20472440944881889</v>
      </c>
      <c r="AF7" s="401">
        <f ca="1">AA7/$AG$1</f>
        <v>1.1417322834645669</v>
      </c>
      <c r="AG7" s="141" t="s">
        <v>346</v>
      </c>
    </row>
    <row r="8" spans="1:33" ht="15.75" x14ac:dyDescent="0.25">
      <c r="A8" s="221">
        <f>ROW()-2</f>
        <v>6</v>
      </c>
      <c r="B8" s="222" t="s">
        <v>1</v>
      </c>
      <c r="C8" s="141" t="s">
        <v>346</v>
      </c>
      <c r="D8" s="157">
        <f>COUNTIFS('Data1889-2026England'!E:E,$B8,'Data1889-2026England'!$D:$D,"&gt;="&amp;$B$1,'Data1889-2026England'!$D:$D,"&lt;="&amp;$B$2)</f>
        <v>7</v>
      </c>
      <c r="E8" s="158">
        <f>COUNTIFS('Data1889-2026England'!F:F,$B8,'Data1889-2026England'!$D:$D,"&gt;="&amp;$B$1,'Data1889-2026England'!$D:$D,"&lt;="&amp;$B$2)</f>
        <v>10</v>
      </c>
      <c r="F8" s="158">
        <f>COUNTIFS('Data1889-2026England'!G:G,$B8,'Data1889-2026England'!$D:$D,"&gt;="&amp;$B$1,'Data1889-2026England'!$D:$D,"&lt;="&amp;$B$2)+COUNTIFS('Data1889-2026England'!H:H,$B8,'Data1889-2026England'!$D:$D,"&gt;="&amp;$B$1,'Data1889-2026England'!$D:$D,"&lt;="&amp;$B$2)</f>
        <v>7</v>
      </c>
      <c r="G8" s="159">
        <f>COUNTIFS('Data1889-2026England'!I:I,$B8,'Data1889-2026England'!$D:$D,"&gt;="&amp;$B$1,'Data1889-2026England'!$D:$D,"&lt;="&amp;$B$2)</f>
        <v>6</v>
      </c>
      <c r="H8" s="158">
        <f>COUNTIFS('Data1889-2026England'!J:J,$B8,'Data1889-2026England'!$D:$D,"&gt;="&amp;$B$1,'Data1889-2026England'!$D:$D,"&lt;="&amp;$B$2)</f>
        <v>4</v>
      </c>
      <c r="I8" s="159">
        <f>COUNTIFS('Data1889-2026England'!K:K,$B8,'Data1889-2026England'!$D:$D,"&gt;="&amp;$B$1,'Data1889-2026England'!$D:$D,"&lt;="&amp;$B$2)</f>
        <v>5</v>
      </c>
      <c r="J8" s="158">
        <f>COUNTIFS('Data1889-2026England'!L:L,$B8,'Data1889-2026England'!$D:$D,"&gt;="&amp;$B$1,'Data1889-2026England'!$D:$D,"&lt;="&amp;$B$2)</f>
        <v>4</v>
      </c>
      <c r="K8" s="221">
        <f>I8+G8+D8</f>
        <v>18</v>
      </c>
      <c r="L8" s="225">
        <f>J8+H8+E8</f>
        <v>18</v>
      </c>
      <c r="M8" s="141" t="s">
        <v>346</v>
      </c>
      <c r="N8" s="160">
        <f ca="1">COUNTIFS('Data1889-2026England'!M:M,$B8,'Data1889-2026England'!$D:$D,"&gt;="&amp;$B$1,'Data1889-2026England'!$D:$D,"&lt;="&amp;$B$2)</f>
        <v>1</v>
      </c>
      <c r="O8" s="161">
        <f ca="1">COUNTIFS('Data1889-2026England'!N:N,$B8,'Data1889-2026England'!$D:$D,"&gt;="&amp;$B$1,'Data1889-2026England'!$D:$D,"&lt;="&amp;$B$2)</f>
        <v>0</v>
      </c>
      <c r="P8" s="161">
        <f ca="1">COUNTIFS('Data1889-2026England'!O:O,$B8,'Data1889-2026England'!$D:$D,"&gt;="&amp;$B$1,'Data1889-2026England'!$D:$D,"&lt;="&amp;$B$2)+COUNTIFS('Data1889-2026England'!P:P,$B8,'Data1889-2026England'!$D:$D,"&gt;="&amp;$B$1,'Data1889-2026England'!$D:$D,"&lt;="&amp;$B$2)</f>
        <v>0</v>
      </c>
      <c r="Q8" s="162">
        <f ca="1">COUNTIFS('Data1889-2026England'!Q:Q,$B8,'Data1889-2026England'!$D:$D,"&gt;="&amp;$B$1,'Data1889-2026England'!$D:$D,"&lt;="&amp;$B$2)</f>
        <v>1</v>
      </c>
      <c r="R8" s="161">
        <f ca="1">COUNTIFS('Data1889-2026England'!R:R,$B8,'Data1889-2026England'!$D:$D,"&gt;="&amp;$B$1,'Data1889-2026England'!$D:$D,"&lt;="&amp;$B$2)</f>
        <v>0</v>
      </c>
      <c r="S8" s="162">
        <f ca="1">COUNTIFS('Data1889-2026England'!S:S,$B8,'Data1889-2026England'!$D:$D,"&gt;="&amp;$B$1,'Data1889-2026England'!$D:$D,"&lt;="&amp;$B$2)</f>
        <v>0</v>
      </c>
      <c r="T8" s="163">
        <f ca="1">COUNTIFS('Data1889-2026England'!T:T,$B8,'Data1889-2026England'!$D:$D,"&gt;="&amp;$B$1,'Data1889-2026England'!$D:$D,"&lt;="&amp;$B$2)</f>
        <v>0</v>
      </c>
      <c r="U8" s="227">
        <f ca="1">S8+Q8+N8</f>
        <v>2</v>
      </c>
      <c r="V8" s="225">
        <f ca="1">T8+R8+O8</f>
        <v>0</v>
      </c>
      <c r="W8" s="141" t="s">
        <v>346</v>
      </c>
      <c r="X8" s="222" t="str">
        <f>B8</f>
        <v>Aston Villa</v>
      </c>
      <c r="Y8" s="180">
        <f ca="1">D8+N8</f>
        <v>8</v>
      </c>
      <c r="Z8" s="182">
        <f ca="1">U8+K8</f>
        <v>20</v>
      </c>
      <c r="AA8" s="182">
        <f ca="1">SUMPRODUCT(D8:J8,$D$1:$J$1)+SUMPRODUCT(N8:T8,$N$1:$T$1)</f>
        <v>119</v>
      </c>
      <c r="AB8" s="411">
        <f ca="1">K8+L8+U8+V8</f>
        <v>38</v>
      </c>
      <c r="AC8" s="412">
        <f>SUM(D8:F8)</f>
        <v>24</v>
      </c>
      <c r="AD8" s="412" t="str">
        <f ca="1">Y8&amp;"-"&amp;Z8-Y8&amp;" | "&amp;O8+E8&amp;"-"&amp;H8+J8+R8+T8</f>
        <v>8-12 | 10-8</v>
      </c>
      <c r="AE8" s="400">
        <f ca="1">Z8/$AG$1</f>
        <v>0.15748031496062992</v>
      </c>
      <c r="AF8" s="401">
        <f ca="1">AA8/$AG$1</f>
        <v>0.93700787401574803</v>
      </c>
      <c r="AG8" s="141" t="s">
        <v>346</v>
      </c>
    </row>
    <row r="9" spans="1:33" ht="15.75" x14ac:dyDescent="0.25">
      <c r="A9" s="221">
        <f>ROW()-2</f>
        <v>7</v>
      </c>
      <c r="B9" s="222" t="s">
        <v>0</v>
      </c>
      <c r="C9" s="141" t="s">
        <v>346</v>
      </c>
      <c r="D9" s="157">
        <f>COUNTIFS('Data1889-2026England'!E:E,$B9,'Data1889-2026England'!$D:$D,"&gt;="&amp;$B$1,'Data1889-2026England'!$D:$D,"&lt;="&amp;$B$2)</f>
        <v>9</v>
      </c>
      <c r="E9" s="158">
        <f>COUNTIFS('Data1889-2026England'!F:F,$B9,'Data1889-2026England'!$D:$D,"&gt;="&amp;$B$1,'Data1889-2026England'!$D:$D,"&lt;="&amp;$B$2)</f>
        <v>7</v>
      </c>
      <c r="F9" s="158">
        <f>COUNTIFS('Data1889-2026England'!G:G,$B9,'Data1889-2026England'!$D:$D,"&gt;="&amp;$B$1,'Data1889-2026England'!$D:$D,"&lt;="&amp;$B$2)+COUNTIFS('Data1889-2026England'!H:H,$B9,'Data1889-2026England'!$D:$D,"&gt;="&amp;$B$1,'Data1889-2026England'!$D:$D,"&lt;="&amp;$B$2)</f>
        <v>13</v>
      </c>
      <c r="G9" s="159">
        <f>COUNTIFS('Data1889-2026England'!I:I,$B9,'Data1889-2026England'!$D:$D,"&gt;="&amp;$B$1,'Data1889-2026England'!$D:$D,"&lt;="&amp;$B$2)</f>
        <v>5</v>
      </c>
      <c r="H9" s="158">
        <f>COUNTIFS('Data1889-2026England'!J:J,$B9,'Data1889-2026England'!$D:$D,"&gt;="&amp;$B$1,'Data1889-2026England'!$D:$D,"&lt;="&amp;$B$2)</f>
        <v>8</v>
      </c>
      <c r="I9" s="159">
        <f>COUNTIFS('Data1889-2026England'!K:K,$B9,'Data1889-2026England'!$D:$D,"&gt;="&amp;$B$1,'Data1889-2026England'!$D:$D,"&lt;="&amp;$B$2)</f>
        <v>0</v>
      </c>
      <c r="J9" s="158">
        <f>COUNTIFS('Data1889-2026England'!L:L,$B9,'Data1889-2026England'!$D:$D,"&gt;="&amp;$B$1,'Data1889-2026England'!$D:$D,"&lt;="&amp;$B$2)</f>
        <v>2</v>
      </c>
      <c r="K9" s="221">
        <f>I9+G9+D9</f>
        <v>14</v>
      </c>
      <c r="L9" s="225">
        <f>J9+H9+E9</f>
        <v>17</v>
      </c>
      <c r="M9" s="141" t="s">
        <v>346</v>
      </c>
      <c r="N9" s="160">
        <f ca="1">COUNTIFS('Data1889-2026England'!M:M,$B9,'Data1889-2026England'!$D:$D,"&gt;="&amp;$B$1,'Data1889-2026England'!$D:$D,"&lt;="&amp;$B$2)</f>
        <v>0</v>
      </c>
      <c r="O9" s="161">
        <f ca="1">COUNTIFS('Data1889-2026England'!N:N,$B9,'Data1889-2026England'!$D:$D,"&gt;="&amp;$B$1,'Data1889-2026England'!$D:$D,"&lt;="&amp;$B$2)</f>
        <v>0</v>
      </c>
      <c r="P9" s="161">
        <f ca="1">COUNTIFS('Data1889-2026England'!O:O,$B9,'Data1889-2026England'!$D:$D,"&gt;="&amp;$B$1,'Data1889-2026England'!$D:$D,"&lt;="&amp;$B$2)+COUNTIFS('Data1889-2026England'!P:P,$B9,'Data1889-2026England'!$D:$D,"&gt;="&amp;$B$1,'Data1889-2026England'!$D:$D,"&lt;="&amp;$B$2)</f>
        <v>0</v>
      </c>
      <c r="Q9" s="162">
        <f ca="1">COUNTIFS('Data1889-2026England'!Q:Q,$B9,'Data1889-2026England'!$D:$D,"&gt;="&amp;$B$1,'Data1889-2026England'!$D:$D,"&lt;="&amp;$B$2)</f>
        <v>0</v>
      </c>
      <c r="R9" s="161">
        <f ca="1">COUNTIFS('Data1889-2026England'!R:R,$B9,'Data1889-2026England'!$D:$D,"&gt;="&amp;$B$1,'Data1889-2026England'!$D:$D,"&lt;="&amp;$B$2)</f>
        <v>0</v>
      </c>
      <c r="S9" s="162">
        <f ca="1">COUNTIFS('Data1889-2026England'!S:S,$B9,'Data1889-2026England'!$D:$D,"&gt;="&amp;$B$1,'Data1889-2026England'!$D:$D,"&lt;="&amp;$B$2)</f>
        <v>1</v>
      </c>
      <c r="T9" s="163">
        <f ca="1">COUNTIFS('Data1889-2026England'!T:T,$B9,'Data1889-2026England'!$D:$D,"&gt;="&amp;$B$1,'Data1889-2026England'!$D:$D,"&lt;="&amp;$B$2)</f>
        <v>0</v>
      </c>
      <c r="U9" s="227">
        <f ca="1">S9+Q9+N9</f>
        <v>1</v>
      </c>
      <c r="V9" s="225">
        <f ca="1">T9+R9+O9</f>
        <v>0</v>
      </c>
      <c r="W9" s="141" t="s">
        <v>346</v>
      </c>
      <c r="X9" s="222" t="str">
        <f>B9</f>
        <v>Everton</v>
      </c>
      <c r="Y9" s="180">
        <f ca="1">D9+N9</f>
        <v>9</v>
      </c>
      <c r="Z9" s="182">
        <f ca="1">U9+K9</f>
        <v>15</v>
      </c>
      <c r="AA9" s="182">
        <f ca="1">SUMPRODUCT(D9:J9,$D$1:$J$1)+SUMPRODUCT(N9:T9,$N$1:$T$1)</f>
        <v>109</v>
      </c>
      <c r="AB9" s="411">
        <f ca="1">K9+L9+U9+V9</f>
        <v>32</v>
      </c>
      <c r="AC9" s="412">
        <f>SUM(D9:F9)</f>
        <v>29</v>
      </c>
      <c r="AD9" s="412" t="str">
        <f ca="1">Y9&amp;"-"&amp;Z9-Y9&amp;" | "&amp;O9+E9&amp;"-"&amp;H9+J9+R9+T9</f>
        <v>9-6 | 7-10</v>
      </c>
      <c r="AE9" s="400">
        <f ca="1">Z9/$AG$1</f>
        <v>0.11811023622047244</v>
      </c>
      <c r="AF9" s="401">
        <f ca="1">AA9/$AG$1</f>
        <v>0.8582677165354331</v>
      </c>
      <c r="AG9" s="141" t="s">
        <v>346</v>
      </c>
    </row>
    <row r="10" spans="1:33" ht="15.75" x14ac:dyDescent="0.25">
      <c r="A10" s="221">
        <f>ROW()-2</f>
        <v>8</v>
      </c>
      <c r="B10" s="222" t="s">
        <v>23</v>
      </c>
      <c r="C10" s="141" t="s">
        <v>346</v>
      </c>
      <c r="D10" s="157">
        <f>COUNTIFS('Data1889-2026England'!E:E,$B10,'Data1889-2026England'!$D:$D,"&gt;="&amp;$B$1,'Data1889-2026England'!$D:$D,"&lt;="&amp;$B$2)</f>
        <v>2</v>
      </c>
      <c r="E10" s="158">
        <f>COUNTIFS('Data1889-2026England'!F:F,$B10,'Data1889-2026England'!$D:$D,"&gt;="&amp;$B$1,'Data1889-2026England'!$D:$D,"&lt;="&amp;$B$2)</f>
        <v>5</v>
      </c>
      <c r="F10" s="158">
        <f>COUNTIFS('Data1889-2026England'!G:G,$B10,'Data1889-2026England'!$D:$D,"&gt;="&amp;$B$1,'Data1889-2026England'!$D:$D,"&lt;="&amp;$B$2)+COUNTIFS('Data1889-2026England'!H:H,$B10,'Data1889-2026England'!$D:$D,"&gt;="&amp;$B$1,'Data1889-2026England'!$D:$D,"&lt;="&amp;$B$2)</f>
        <v>18</v>
      </c>
      <c r="G10" s="159">
        <f>COUNTIFS('Data1889-2026England'!I:I,$B10,'Data1889-2026England'!$D:$D,"&gt;="&amp;$B$1,'Data1889-2026England'!$D:$D,"&lt;="&amp;$B$2)</f>
        <v>8</v>
      </c>
      <c r="H10" s="158">
        <f>COUNTIFS('Data1889-2026England'!J:J,$B10,'Data1889-2026England'!$D:$D,"&gt;="&amp;$B$1,'Data1889-2026England'!$D:$D,"&lt;="&amp;$B$2)</f>
        <v>1</v>
      </c>
      <c r="I10" s="159">
        <f>COUNTIFS('Data1889-2026England'!K:K,$B10,'Data1889-2026England'!$D:$D,"&gt;="&amp;$B$1,'Data1889-2026England'!$D:$D,"&lt;="&amp;$B$2)</f>
        <v>4</v>
      </c>
      <c r="J10" s="158">
        <f>COUNTIFS('Data1889-2026England'!L:L,$B10,'Data1889-2026England'!$D:$D,"&gt;="&amp;$B$1,'Data1889-2026England'!$D:$D,"&lt;="&amp;$B$2)</f>
        <v>5</v>
      </c>
      <c r="K10" s="221">
        <f>I10+G10+D10</f>
        <v>14</v>
      </c>
      <c r="L10" s="225">
        <f>J10+H10+E10</f>
        <v>11</v>
      </c>
      <c r="M10" s="141" t="s">
        <v>346</v>
      </c>
      <c r="N10" s="160">
        <f ca="1">COUNTIFS('Data1889-2026England'!M:M,$B10,'Data1889-2026England'!$D:$D,"&gt;="&amp;$B$1,'Data1889-2026England'!$D:$D,"&lt;="&amp;$B$2)</f>
        <v>0</v>
      </c>
      <c r="O10" s="161">
        <f ca="1">COUNTIFS('Data1889-2026England'!N:N,$B10,'Data1889-2026England'!$D:$D,"&gt;="&amp;$B$1,'Data1889-2026England'!$D:$D,"&lt;="&amp;$B$2)</f>
        <v>1</v>
      </c>
      <c r="P10" s="161">
        <f ca="1">COUNTIFS('Data1889-2026England'!O:O,$B10,'Data1889-2026England'!$D:$D,"&gt;="&amp;$B$1,'Data1889-2026England'!$D:$D,"&lt;="&amp;$B$2)+COUNTIFS('Data1889-2026England'!P:P,$B10,'Data1889-2026England'!$D:$D,"&gt;="&amp;$B$1,'Data1889-2026England'!$D:$D,"&lt;="&amp;$B$2)</f>
        <v>1</v>
      </c>
      <c r="Q10" s="162">
        <f ca="1">COUNTIFS('Data1889-2026England'!Q:Q,$B10,'Data1889-2026England'!$D:$D,"&gt;="&amp;$B$1,'Data1889-2026England'!$D:$D,"&lt;="&amp;$B$2)</f>
        <v>3</v>
      </c>
      <c r="R10" s="161">
        <f ca="1">COUNTIFS('Data1889-2026England'!R:R,$B10,'Data1889-2026England'!$D:$D,"&gt;="&amp;$B$1,'Data1889-2026England'!$D:$D,"&lt;="&amp;$B$2)</f>
        <v>1</v>
      </c>
      <c r="S10" s="162">
        <f ca="1">COUNTIFS('Data1889-2026England'!S:S,$B10,'Data1889-2026England'!$D:$D,"&gt;="&amp;$B$1,'Data1889-2026England'!$D:$D,"&lt;="&amp;$B$2)</f>
        <v>1</v>
      </c>
      <c r="T10" s="163">
        <f ca="1">COUNTIFS('Data1889-2026England'!T:T,$B10,'Data1889-2026England'!$D:$D,"&gt;="&amp;$B$1,'Data1889-2026England'!$D:$D,"&lt;="&amp;$B$2)</f>
        <v>0</v>
      </c>
      <c r="U10" s="227">
        <f ca="1">S10+Q10+N10</f>
        <v>4</v>
      </c>
      <c r="V10" s="225">
        <f ca="1">T10+R10+O10</f>
        <v>2</v>
      </c>
      <c r="W10" s="141" t="s">
        <v>346</v>
      </c>
      <c r="X10" s="222" t="str">
        <f>B10</f>
        <v>Spurs</v>
      </c>
      <c r="Y10" s="180">
        <f ca="1">D10+N10</f>
        <v>2</v>
      </c>
      <c r="Z10" s="182">
        <f ca="1">U10+K10</f>
        <v>18</v>
      </c>
      <c r="AA10" s="182">
        <f ca="1">SUMPRODUCT(D10:J10,$D$1:$J$1)+SUMPRODUCT(N10:T10,$N$1:$T$1)</f>
        <v>98</v>
      </c>
      <c r="AB10" s="411">
        <f ca="1">K10+L10+U10+V10</f>
        <v>31</v>
      </c>
      <c r="AC10" s="412">
        <f>SUM(D10:F10)</f>
        <v>25</v>
      </c>
      <c r="AD10" s="412" t="str">
        <f ca="1">Y10&amp;"-"&amp;Z10-Y10&amp;" | "&amp;O10+E10&amp;"-"&amp;H10+J10+R10+T10</f>
        <v>2-16 | 6-7</v>
      </c>
      <c r="AE10" s="400">
        <f ca="1">Z10/$AG$1</f>
        <v>0.14173228346456693</v>
      </c>
      <c r="AF10" s="401">
        <f ca="1">AA10/$AG$1</f>
        <v>0.77165354330708658</v>
      </c>
      <c r="AG10" s="141" t="s">
        <v>346</v>
      </c>
    </row>
    <row r="11" spans="1:33" ht="15.75" x14ac:dyDescent="0.25">
      <c r="A11" s="221">
        <f>ROW()-2</f>
        <v>9</v>
      </c>
      <c r="B11" s="222" t="s">
        <v>44</v>
      </c>
      <c r="C11" s="141" t="s">
        <v>346</v>
      </c>
      <c r="D11" s="157">
        <f>COUNTIFS('Data1889-2026England'!E:E,$B11,'Data1889-2026England'!$D:$D,"&gt;="&amp;$B$1,'Data1889-2026England'!$D:$D,"&lt;="&amp;$B$2)</f>
        <v>4</v>
      </c>
      <c r="E11" s="158">
        <f>COUNTIFS('Data1889-2026England'!F:F,$B11,'Data1889-2026England'!$D:$D,"&gt;="&amp;$B$1,'Data1889-2026England'!$D:$D,"&lt;="&amp;$B$2)</f>
        <v>2</v>
      </c>
      <c r="F11" s="158">
        <f>COUNTIFS('Data1889-2026England'!G:G,$B11,'Data1889-2026England'!$D:$D,"&gt;="&amp;$B$1,'Data1889-2026England'!$D:$D,"&lt;="&amp;$B$2)+COUNTIFS('Data1889-2026England'!H:H,$B11,'Data1889-2026England'!$D:$D,"&gt;="&amp;$B$1,'Data1889-2026England'!$D:$D,"&lt;="&amp;$B$2)</f>
        <v>13</v>
      </c>
      <c r="G11" s="159">
        <f>COUNTIFS('Data1889-2026England'!I:I,$B11,'Data1889-2026England'!$D:$D,"&gt;="&amp;$B$1,'Data1889-2026England'!$D:$D,"&lt;="&amp;$B$2)</f>
        <v>6</v>
      </c>
      <c r="H11" s="158">
        <f>COUNTIFS('Data1889-2026England'!J:J,$B11,'Data1889-2026England'!$D:$D,"&gt;="&amp;$B$1,'Data1889-2026England'!$D:$D,"&lt;="&amp;$B$2)</f>
        <v>7</v>
      </c>
      <c r="I11" s="159">
        <f>COUNTIFS('Data1889-2026England'!K:K,$B11,'Data1889-2026England'!$D:$D,"&gt;="&amp;$B$1,'Data1889-2026England'!$D:$D,"&lt;="&amp;$B$2)</f>
        <v>1</v>
      </c>
      <c r="J11" s="158">
        <f>COUNTIFS('Data1889-2026England'!L:L,$B11,'Data1889-2026England'!$D:$D,"&gt;="&amp;$B$1,'Data1889-2026England'!$D:$D,"&lt;="&amp;$B$2)</f>
        <v>2</v>
      </c>
      <c r="K11" s="221">
        <f>I11+G11+D11</f>
        <v>11</v>
      </c>
      <c r="L11" s="225">
        <f>J11+H11+E11</f>
        <v>11</v>
      </c>
      <c r="M11" s="141" t="s">
        <v>346</v>
      </c>
      <c r="N11" s="160">
        <f ca="1">COUNTIFS('Data1889-2026England'!M:M,$B11,'Data1889-2026England'!$D:$D,"&gt;="&amp;$B$1,'Data1889-2026England'!$D:$D,"&lt;="&amp;$B$2)</f>
        <v>0</v>
      </c>
      <c r="O11" s="161">
        <f ca="1">COUNTIFS('Data1889-2026England'!N:N,$B11,'Data1889-2026England'!$D:$D,"&gt;="&amp;$B$1,'Data1889-2026England'!$D:$D,"&lt;="&amp;$B$2)</f>
        <v>0</v>
      </c>
      <c r="P11" s="161">
        <f ca="1">COUNTIFS('Data1889-2026England'!O:O,$B11,'Data1889-2026England'!$D:$D,"&gt;="&amp;$B$1,'Data1889-2026England'!$D:$D,"&lt;="&amp;$B$2)+COUNTIFS('Data1889-2026England'!P:P,$B11,'Data1889-2026England'!$D:$D,"&gt;="&amp;$B$1,'Data1889-2026England'!$D:$D,"&lt;="&amp;$B$2)</f>
        <v>0</v>
      </c>
      <c r="Q11" s="162">
        <f ca="1">COUNTIFS('Data1889-2026England'!Q:Q,$B11,'Data1889-2026England'!$D:$D,"&gt;="&amp;$B$1,'Data1889-2026England'!$D:$D,"&lt;="&amp;$B$2)</f>
        <v>1</v>
      </c>
      <c r="R11" s="161">
        <f ca="1">COUNTIFS('Data1889-2026England'!R:R,$B11,'Data1889-2026England'!$D:$D,"&gt;="&amp;$B$1,'Data1889-2026England'!$D:$D,"&lt;="&amp;$B$2)</f>
        <v>0</v>
      </c>
      <c r="S11" s="162">
        <f ca="1">COUNTIFS('Data1889-2026England'!S:S,$B11,'Data1889-2026England'!$D:$D,"&gt;="&amp;$B$1,'Data1889-2026England'!$D:$D,"&lt;="&amp;$B$2)</f>
        <v>0</v>
      </c>
      <c r="T11" s="163">
        <f ca="1">COUNTIFS('Data1889-2026England'!T:T,$B11,'Data1889-2026England'!$D:$D,"&gt;="&amp;$B$1,'Data1889-2026England'!$D:$D,"&lt;="&amp;$B$2)</f>
        <v>0</v>
      </c>
      <c r="U11" s="227">
        <f ca="1">S11+Q11+N11</f>
        <v>1</v>
      </c>
      <c r="V11" s="225">
        <f ca="1">T11+R11+O11</f>
        <v>0</v>
      </c>
      <c r="W11" s="141" t="s">
        <v>346</v>
      </c>
      <c r="X11" s="222" t="str">
        <f>B11</f>
        <v>Newcastle</v>
      </c>
      <c r="Y11" s="180">
        <f ca="1">D11+N11</f>
        <v>4</v>
      </c>
      <c r="Z11" s="182">
        <f ca="1">U11+K11</f>
        <v>12</v>
      </c>
      <c r="AA11" s="182">
        <f ca="1">SUMPRODUCT(D11:J11,$D$1:$J$1)+SUMPRODUCT(N11:T11,$N$1:$T$1)</f>
        <v>74</v>
      </c>
      <c r="AB11" s="411">
        <f ca="1">K11+L11+U11+V11</f>
        <v>23</v>
      </c>
      <c r="AC11" s="412">
        <f>SUM(D11:F11)</f>
        <v>19</v>
      </c>
      <c r="AD11" s="412" t="str">
        <f ca="1">Y11&amp;"-"&amp;Z11-Y11&amp;" | "&amp;O11+E11&amp;"-"&amp;H11+J11+R11+T11</f>
        <v>4-8 | 2-9</v>
      </c>
      <c r="AE11" s="400">
        <f ca="1">Z11/$AG$1</f>
        <v>9.4488188976377951E-2</v>
      </c>
      <c r="AF11" s="401">
        <f ca="1">AA11/$AG$1</f>
        <v>0.58267716535433067</v>
      </c>
      <c r="AG11" s="141" t="s">
        <v>346</v>
      </c>
    </row>
    <row r="12" spans="1:33" ht="15.75" x14ac:dyDescent="0.25">
      <c r="A12" s="221">
        <f>ROW()-2</f>
        <v>10</v>
      </c>
      <c r="B12" s="222" t="s">
        <v>2</v>
      </c>
      <c r="C12" s="141" t="s">
        <v>346</v>
      </c>
      <c r="D12" s="157">
        <f>COUNTIFS('Data1889-2026England'!E:E,$B12,'Data1889-2026England'!$D:$D,"&gt;="&amp;$B$1,'Data1889-2026England'!$D:$D,"&lt;="&amp;$B$2)</f>
        <v>6</v>
      </c>
      <c r="E12" s="158">
        <f>COUNTIFS('Data1889-2026England'!F:F,$B12,'Data1889-2026England'!$D:$D,"&gt;="&amp;$B$1,'Data1889-2026England'!$D:$D,"&lt;="&amp;$B$2)</f>
        <v>5</v>
      </c>
      <c r="F12" s="158">
        <f>COUNTIFS('Data1889-2026England'!G:G,$B12,'Data1889-2026England'!$D:$D,"&gt;="&amp;$B$1,'Data1889-2026England'!$D:$D,"&lt;="&amp;$B$2)+COUNTIFS('Data1889-2026England'!H:H,$B12,'Data1889-2026England'!$D:$D,"&gt;="&amp;$B$1,'Data1889-2026England'!$D:$D,"&lt;="&amp;$B$2)</f>
        <v>10</v>
      </c>
      <c r="G12" s="159">
        <f>COUNTIFS('Data1889-2026England'!I:I,$B12,'Data1889-2026England'!$D:$D,"&gt;="&amp;$B$1,'Data1889-2026England'!$D:$D,"&lt;="&amp;$B$2)</f>
        <v>2</v>
      </c>
      <c r="H12" s="158">
        <f>COUNTIFS('Data1889-2026England'!J:J,$B12,'Data1889-2026England'!$D:$D,"&gt;="&amp;$B$1,'Data1889-2026England'!$D:$D,"&lt;="&amp;$B$2)</f>
        <v>2</v>
      </c>
      <c r="I12" s="159">
        <f>COUNTIFS('Data1889-2026England'!K:K,$B12,'Data1889-2026England'!$D:$D,"&gt;="&amp;$B$1,'Data1889-2026England'!$D:$D,"&lt;="&amp;$B$2)</f>
        <v>0</v>
      </c>
      <c r="J12" s="158">
        <f>COUNTIFS('Data1889-2026England'!L:L,$B12,'Data1889-2026England'!$D:$D,"&gt;="&amp;$B$1,'Data1889-2026England'!$D:$D,"&lt;="&amp;$B$2)</f>
        <v>2</v>
      </c>
      <c r="K12" s="221">
        <f>I12+G12+D12</f>
        <v>8</v>
      </c>
      <c r="L12" s="225">
        <f>J12+H12+E12</f>
        <v>9</v>
      </c>
      <c r="M12" s="141" t="s">
        <v>346</v>
      </c>
      <c r="N12" s="160">
        <f ca="1">COUNTIFS('Data1889-2026England'!M:M,$B12,'Data1889-2026England'!$D:$D,"&gt;="&amp;$B$1,'Data1889-2026England'!$D:$D,"&lt;="&amp;$B$2)</f>
        <v>0</v>
      </c>
      <c r="O12" s="161">
        <f ca="1">COUNTIFS('Data1889-2026England'!N:N,$B12,'Data1889-2026England'!$D:$D,"&gt;="&amp;$B$1,'Data1889-2026England'!$D:$D,"&lt;="&amp;$B$2)</f>
        <v>0</v>
      </c>
      <c r="P12" s="161">
        <f ca="1">COUNTIFS('Data1889-2026England'!O:O,$B12,'Data1889-2026England'!$D:$D,"&gt;="&amp;$B$1,'Data1889-2026England'!$D:$D,"&lt;="&amp;$B$2)+COUNTIFS('Data1889-2026England'!P:P,$B12,'Data1889-2026England'!$D:$D,"&gt;="&amp;$B$1,'Data1889-2026England'!$D:$D,"&lt;="&amp;$B$2)</f>
        <v>0</v>
      </c>
      <c r="Q12" s="162">
        <f ca="1">COUNTIFS('Data1889-2026England'!Q:Q,$B12,'Data1889-2026England'!$D:$D,"&gt;="&amp;$B$1,'Data1889-2026England'!$D:$D,"&lt;="&amp;$B$2)</f>
        <v>0</v>
      </c>
      <c r="R12" s="161">
        <f ca="1">COUNTIFS('Data1889-2026England'!R:R,$B12,'Data1889-2026England'!$D:$D,"&gt;="&amp;$B$1,'Data1889-2026England'!$D:$D,"&lt;="&amp;$B$2)</f>
        <v>0</v>
      </c>
      <c r="S12" s="162">
        <f ca="1">COUNTIFS('Data1889-2026England'!S:S,$B12,'Data1889-2026England'!$D:$D,"&gt;="&amp;$B$1,'Data1889-2026England'!$D:$D,"&lt;="&amp;$B$2)</f>
        <v>0</v>
      </c>
      <c r="T12" s="163">
        <f ca="1">COUNTIFS('Data1889-2026England'!T:T,$B12,'Data1889-2026England'!$D:$D,"&gt;="&amp;$B$1,'Data1889-2026England'!$D:$D,"&lt;="&amp;$B$2)</f>
        <v>0</v>
      </c>
      <c r="U12" s="227">
        <f ca="1">S12+Q12+N12</f>
        <v>0</v>
      </c>
      <c r="V12" s="225">
        <f ca="1">T12+R12+O12</f>
        <v>0</v>
      </c>
      <c r="W12" s="141" t="s">
        <v>346</v>
      </c>
      <c r="X12" s="222" t="str">
        <f>B12</f>
        <v>Sunderland</v>
      </c>
      <c r="Y12" s="180">
        <f ca="1">D12+N12</f>
        <v>6</v>
      </c>
      <c r="Z12" s="182">
        <f ca="1">U12+K12</f>
        <v>8</v>
      </c>
      <c r="AA12" s="182">
        <f ca="1">SUMPRODUCT(D12:J12,$D$1:$J$1)+SUMPRODUCT(N12:T12,$N$1:$T$1)</f>
        <v>66</v>
      </c>
      <c r="AB12" s="411">
        <f ca="1">K12+L12+U12+V12</f>
        <v>17</v>
      </c>
      <c r="AC12" s="412">
        <f>SUM(D12:F12)</f>
        <v>21</v>
      </c>
      <c r="AD12" s="412" t="str">
        <f ca="1">Y12&amp;"-"&amp;Z12-Y12&amp;" | "&amp;O12+E12&amp;"-"&amp;H12+J12+R12+T12</f>
        <v>6-2 | 5-4</v>
      </c>
      <c r="AE12" s="400">
        <f ca="1">Z12/$AG$1</f>
        <v>6.2992125984251968E-2</v>
      </c>
      <c r="AF12" s="401">
        <f ca="1">AA12/$AG$1</f>
        <v>0.51968503937007871</v>
      </c>
      <c r="AG12" s="141" t="s">
        <v>346</v>
      </c>
    </row>
    <row r="13" spans="1:33" ht="15.75" x14ac:dyDescent="0.25">
      <c r="A13" s="221">
        <f>ROW()-2</f>
        <v>11</v>
      </c>
      <c r="B13" s="222" t="s">
        <v>22</v>
      </c>
      <c r="C13" s="141" t="s">
        <v>346</v>
      </c>
      <c r="D13" s="157">
        <f>COUNTIFS('Data1889-2026England'!E:E,$B13,'Data1889-2026England'!$D:$D,"&gt;="&amp;$B$1,'Data1889-2026England'!$D:$D,"&lt;="&amp;$B$2)</f>
        <v>3</v>
      </c>
      <c r="E13" s="158">
        <f>COUNTIFS('Data1889-2026England'!F:F,$B13,'Data1889-2026England'!$D:$D,"&gt;="&amp;$B$1,'Data1889-2026England'!$D:$D,"&lt;="&amp;$B$2)</f>
        <v>5</v>
      </c>
      <c r="F13" s="158">
        <f>COUNTIFS('Data1889-2026England'!G:G,$B13,'Data1889-2026England'!$D:$D,"&gt;="&amp;$B$1,'Data1889-2026England'!$D:$D,"&lt;="&amp;$B$2)+COUNTIFS('Data1889-2026England'!H:H,$B13,'Data1889-2026England'!$D:$D,"&gt;="&amp;$B$1,'Data1889-2026England'!$D:$D,"&lt;="&amp;$B$2)</f>
        <v>6</v>
      </c>
      <c r="G13" s="159">
        <f>COUNTIFS('Data1889-2026England'!I:I,$B13,'Data1889-2026England'!$D:$D,"&gt;="&amp;$B$1,'Data1889-2026England'!$D:$D,"&lt;="&amp;$B$2)</f>
        <v>4</v>
      </c>
      <c r="H13" s="158">
        <f>COUNTIFS('Data1889-2026England'!J:J,$B13,'Data1889-2026England'!$D:$D,"&gt;="&amp;$B$1,'Data1889-2026England'!$D:$D,"&lt;="&amp;$B$2)</f>
        <v>4</v>
      </c>
      <c r="I13" s="159">
        <f>COUNTIFS('Data1889-2026England'!K:K,$B13,'Data1889-2026England'!$D:$D,"&gt;="&amp;$B$1,'Data1889-2026England'!$D:$D,"&lt;="&amp;$B$2)</f>
        <v>2</v>
      </c>
      <c r="J13" s="158">
        <f>COUNTIFS('Data1889-2026England'!L:L,$B13,'Data1889-2026England'!$D:$D,"&gt;="&amp;$B$1,'Data1889-2026England'!$D:$D,"&lt;="&amp;$B$2)</f>
        <v>0</v>
      </c>
      <c r="K13" s="221">
        <f>I13+G13+D13</f>
        <v>9</v>
      </c>
      <c r="L13" s="225">
        <f>J13+H13+E13</f>
        <v>9</v>
      </c>
      <c r="M13" s="141" t="s">
        <v>346</v>
      </c>
      <c r="N13" s="160">
        <f ca="1">COUNTIFS('Data1889-2026England'!M:M,$B13,'Data1889-2026England'!$D:$D,"&gt;="&amp;$B$1,'Data1889-2026England'!$D:$D,"&lt;="&amp;$B$2)</f>
        <v>0</v>
      </c>
      <c r="O13" s="161">
        <f ca="1">COUNTIFS('Data1889-2026England'!N:N,$B13,'Data1889-2026England'!$D:$D,"&gt;="&amp;$B$1,'Data1889-2026England'!$D:$D,"&lt;="&amp;$B$2)</f>
        <v>0</v>
      </c>
      <c r="P13" s="161">
        <f ca="1">COUNTIFS('Data1889-2026England'!O:O,$B13,'Data1889-2026England'!$D:$D,"&gt;="&amp;$B$1,'Data1889-2026England'!$D:$D,"&lt;="&amp;$B$2)+COUNTIFS('Data1889-2026England'!P:P,$B13,'Data1889-2026England'!$D:$D,"&gt;="&amp;$B$1,'Data1889-2026England'!$D:$D,"&lt;="&amp;$B$2)</f>
        <v>0</v>
      </c>
      <c r="Q13" s="162">
        <f ca="1">COUNTIFS('Data1889-2026England'!Q:Q,$B13,'Data1889-2026England'!$D:$D,"&gt;="&amp;$B$1,'Data1889-2026England'!$D:$D,"&lt;="&amp;$B$2)</f>
        <v>0</v>
      </c>
      <c r="R13" s="161">
        <f ca="1">COUNTIFS('Data1889-2026England'!R:R,$B13,'Data1889-2026England'!$D:$D,"&gt;="&amp;$B$1,'Data1889-2026England'!$D:$D,"&lt;="&amp;$B$2)</f>
        <v>1</v>
      </c>
      <c r="S13" s="162">
        <f ca="1">COUNTIFS('Data1889-2026England'!S:S,$B13,'Data1889-2026England'!$D:$D,"&gt;="&amp;$B$1,'Data1889-2026England'!$D:$D,"&lt;="&amp;$B$2)</f>
        <v>0</v>
      </c>
      <c r="T13" s="163">
        <f ca="1">COUNTIFS('Data1889-2026England'!T:T,$B13,'Data1889-2026England'!$D:$D,"&gt;="&amp;$B$1,'Data1889-2026England'!$D:$D,"&lt;="&amp;$B$2)</f>
        <v>0</v>
      </c>
      <c r="U13" s="227">
        <f ca="1">S13+Q13+N13</f>
        <v>0</v>
      </c>
      <c r="V13" s="225">
        <f ca="1">T13+R13+O13</f>
        <v>1</v>
      </c>
      <c r="W13" s="141" t="s">
        <v>346</v>
      </c>
      <c r="X13" s="222" t="str">
        <f>B13</f>
        <v>Wolves</v>
      </c>
      <c r="Y13" s="180">
        <f ca="1">D13+N13</f>
        <v>3</v>
      </c>
      <c r="Z13" s="182">
        <f ca="1">U13+K13</f>
        <v>9</v>
      </c>
      <c r="AA13" s="182">
        <f ca="1">SUMPRODUCT(D13:J13,$D$1:$J$1)+SUMPRODUCT(N13:T13,$N$1:$T$1)</f>
        <v>57</v>
      </c>
      <c r="AB13" s="411">
        <f ca="1">K13+L13+U13+V13</f>
        <v>19</v>
      </c>
      <c r="AC13" s="412">
        <f>SUM(D13:F13)</f>
        <v>14</v>
      </c>
      <c r="AD13" s="412" t="str">
        <f ca="1">Y13&amp;"-"&amp;Z13-Y13&amp;" | "&amp;O13+E13&amp;"-"&amp;H13+J13+R13+T13</f>
        <v>3-6 | 5-5</v>
      </c>
      <c r="AE13" s="400">
        <f ca="1">Z13/$AG$1</f>
        <v>7.0866141732283464E-2</v>
      </c>
      <c r="AF13" s="401">
        <f ca="1">AA13/$AG$1</f>
        <v>0.44881889763779526</v>
      </c>
      <c r="AG13" s="141" t="s">
        <v>346</v>
      </c>
    </row>
    <row r="14" spans="1:33" ht="15.75" x14ac:dyDescent="0.25">
      <c r="A14" s="221">
        <f>ROW()-2</f>
        <v>12</v>
      </c>
      <c r="B14" s="222" t="s">
        <v>51</v>
      </c>
      <c r="C14" s="141" t="s">
        <v>346</v>
      </c>
      <c r="D14" s="157">
        <f>COUNTIFS('Data1889-2026England'!E:E,$B14,'Data1889-2026England'!$D:$D,"&gt;="&amp;$B$1,'Data1889-2026England'!$D:$D,"&lt;="&amp;$B$2)</f>
        <v>3</v>
      </c>
      <c r="E14" s="158">
        <f>COUNTIFS('Data1889-2026England'!F:F,$B14,'Data1889-2026England'!$D:$D,"&gt;="&amp;$B$1,'Data1889-2026England'!$D:$D,"&lt;="&amp;$B$2)</f>
        <v>5</v>
      </c>
      <c r="F14" s="158">
        <f>COUNTIFS('Data1889-2026England'!G:G,$B14,'Data1889-2026England'!$D:$D,"&gt;="&amp;$B$1,'Data1889-2026England'!$D:$D,"&lt;="&amp;$B$2)+COUNTIFS('Data1889-2026England'!H:H,$B14,'Data1889-2026England'!$D:$D,"&gt;="&amp;$B$1,'Data1889-2026England'!$D:$D,"&lt;="&amp;$B$2)</f>
        <v>7</v>
      </c>
      <c r="G14" s="159">
        <f>COUNTIFS('Data1889-2026England'!I:I,$B14,'Data1889-2026England'!$D:$D,"&gt;="&amp;$B$1,'Data1889-2026England'!$D:$D,"&lt;="&amp;$B$2)</f>
        <v>1</v>
      </c>
      <c r="H14" s="158">
        <f>COUNTIFS('Data1889-2026England'!J:J,$B14,'Data1889-2026England'!$D:$D,"&gt;="&amp;$B$1,'Data1889-2026England'!$D:$D,"&lt;="&amp;$B$2)</f>
        <v>3</v>
      </c>
      <c r="I14" s="159">
        <f>COUNTIFS('Data1889-2026England'!K:K,$B14,'Data1889-2026England'!$D:$D,"&gt;="&amp;$B$1,'Data1889-2026England'!$D:$D,"&lt;="&amp;$B$2)</f>
        <v>1</v>
      </c>
      <c r="J14" s="158">
        <f>COUNTIFS('Data1889-2026England'!L:L,$B14,'Data1889-2026England'!$D:$D,"&gt;="&amp;$B$1,'Data1889-2026England'!$D:$D,"&lt;="&amp;$B$2)</f>
        <v>1</v>
      </c>
      <c r="K14" s="221">
        <f>I14+G14+D14</f>
        <v>5</v>
      </c>
      <c r="L14" s="225">
        <f>J14+H14+E14</f>
        <v>9</v>
      </c>
      <c r="M14" s="141" t="s">
        <v>346</v>
      </c>
      <c r="N14" s="160">
        <f ca="1">COUNTIFS('Data1889-2026England'!M:M,$B14,'Data1889-2026England'!$D:$D,"&gt;="&amp;$B$1,'Data1889-2026England'!$D:$D,"&lt;="&amp;$B$2)</f>
        <v>0</v>
      </c>
      <c r="O14" s="161">
        <f ca="1">COUNTIFS('Data1889-2026England'!N:N,$B14,'Data1889-2026England'!$D:$D,"&gt;="&amp;$B$1,'Data1889-2026England'!$D:$D,"&lt;="&amp;$B$2)</f>
        <v>1</v>
      </c>
      <c r="P14" s="161">
        <f ca="1">COUNTIFS('Data1889-2026England'!O:O,$B14,'Data1889-2026England'!$D:$D,"&gt;="&amp;$B$1,'Data1889-2026England'!$D:$D,"&lt;="&amp;$B$2)+COUNTIFS('Data1889-2026England'!P:P,$B14,'Data1889-2026England'!$D:$D,"&gt;="&amp;$B$1,'Data1889-2026England'!$D:$D,"&lt;="&amp;$B$2)</f>
        <v>2</v>
      </c>
      <c r="Q14" s="162">
        <f ca="1">COUNTIFS('Data1889-2026England'!Q:Q,$B14,'Data1889-2026England'!$D:$D,"&gt;="&amp;$B$1,'Data1889-2026England'!$D:$D,"&lt;="&amp;$B$2)</f>
        <v>2</v>
      </c>
      <c r="R14" s="161">
        <f ca="1">COUNTIFS('Data1889-2026England'!R:R,$B14,'Data1889-2026England'!$D:$D,"&gt;="&amp;$B$1,'Data1889-2026England'!$D:$D,"&lt;="&amp;$B$2)</f>
        <v>1</v>
      </c>
      <c r="S14" s="162">
        <f ca="1">COUNTIFS('Data1889-2026England'!S:S,$B14,'Data1889-2026England'!$D:$D,"&gt;="&amp;$B$1,'Data1889-2026England'!$D:$D,"&lt;="&amp;$B$2)</f>
        <v>0</v>
      </c>
      <c r="T14" s="163">
        <f ca="1">COUNTIFS('Data1889-2026England'!T:T,$B14,'Data1889-2026England'!$D:$D,"&gt;="&amp;$B$1,'Data1889-2026England'!$D:$D,"&lt;="&amp;$B$2)</f>
        <v>1</v>
      </c>
      <c r="U14" s="227">
        <f ca="1">S14+Q14+N14</f>
        <v>2</v>
      </c>
      <c r="V14" s="225">
        <f ca="1">T14+R14+O14</f>
        <v>3</v>
      </c>
      <c r="W14" s="141" t="s">
        <v>346</v>
      </c>
      <c r="X14" s="222" t="str">
        <f>B14</f>
        <v>Leeds</v>
      </c>
      <c r="Y14" s="180">
        <f ca="1">D14+N14</f>
        <v>3</v>
      </c>
      <c r="Z14" s="182">
        <f ca="1">U14+K14</f>
        <v>7</v>
      </c>
      <c r="AA14" s="182">
        <f ca="1">SUMPRODUCT(D14:J14,$D$1:$J$1)+SUMPRODUCT(N14:T14,$N$1:$T$1)</f>
        <v>57</v>
      </c>
      <c r="AB14" s="411">
        <f ca="1">K14+L14+U14+V14</f>
        <v>19</v>
      </c>
      <c r="AC14" s="412">
        <f>SUM(D14:F14)</f>
        <v>15</v>
      </c>
      <c r="AD14" s="412" t="str">
        <f ca="1">Y14&amp;"-"&amp;Z14-Y14&amp;" | "&amp;O14+E14&amp;"-"&amp;H14+J14+R14+T14</f>
        <v>3-4 | 6-6</v>
      </c>
      <c r="AE14" s="400">
        <f ca="1">Z14/$AG$1</f>
        <v>5.5118110236220472E-2</v>
      </c>
      <c r="AF14" s="401">
        <f ca="1">AA14/$AG$1</f>
        <v>0.44881889763779526</v>
      </c>
      <c r="AG14" s="141" t="s">
        <v>346</v>
      </c>
    </row>
    <row r="15" spans="1:33" ht="15.75" x14ac:dyDescent="0.25">
      <c r="A15" s="221">
        <f>ROW()-2</f>
        <v>13</v>
      </c>
      <c r="B15" s="222" t="s">
        <v>20</v>
      </c>
      <c r="C15" s="141" t="s">
        <v>346</v>
      </c>
      <c r="D15" s="157">
        <f>COUNTIFS('Data1889-2026England'!E:E,$B15,'Data1889-2026England'!$D:$D,"&gt;="&amp;$B$1,'Data1889-2026England'!$D:$D,"&lt;="&amp;$B$2)</f>
        <v>4</v>
      </c>
      <c r="E15" s="158">
        <f>COUNTIFS('Data1889-2026England'!F:F,$B15,'Data1889-2026England'!$D:$D,"&gt;="&amp;$B$1,'Data1889-2026England'!$D:$D,"&lt;="&amp;$B$2)</f>
        <v>1</v>
      </c>
      <c r="F15" s="158">
        <f>COUNTIFS('Data1889-2026England'!G:G,$B15,'Data1889-2026England'!$D:$D,"&gt;="&amp;$B$1,'Data1889-2026England'!$D:$D,"&lt;="&amp;$B$2)+COUNTIFS('Data1889-2026England'!H:H,$B15,'Data1889-2026England'!$D:$D,"&gt;="&amp;$B$1,'Data1889-2026England'!$D:$D,"&lt;="&amp;$B$2)</f>
        <v>7</v>
      </c>
      <c r="G15" s="159">
        <f>COUNTIFS('Data1889-2026England'!I:I,$B15,'Data1889-2026England'!$D:$D,"&gt;="&amp;$B$1,'Data1889-2026England'!$D:$D,"&lt;="&amp;$B$2)</f>
        <v>3</v>
      </c>
      <c r="H15" s="158">
        <f>COUNTIFS('Data1889-2026England'!J:J,$B15,'Data1889-2026England'!$D:$D,"&gt;="&amp;$B$1,'Data1889-2026England'!$D:$D,"&lt;="&amp;$B$2)</f>
        <v>3</v>
      </c>
      <c r="I15" s="159">
        <f>COUNTIFS('Data1889-2026England'!K:K,$B15,'Data1889-2026England'!$D:$D,"&gt;="&amp;$B$1,'Data1889-2026England'!$D:$D,"&lt;="&amp;$B$2)</f>
        <v>1</v>
      </c>
      <c r="J15" s="158">
        <f>COUNTIFS('Data1889-2026England'!L:L,$B15,'Data1889-2026England'!$D:$D,"&gt;="&amp;$B$1,'Data1889-2026England'!$D:$D,"&lt;="&amp;$B$2)</f>
        <v>1</v>
      </c>
      <c r="K15" s="221">
        <f>I15+G15+D15</f>
        <v>8</v>
      </c>
      <c r="L15" s="225">
        <f>J15+H15+E15</f>
        <v>5</v>
      </c>
      <c r="M15" s="141" t="s">
        <v>346</v>
      </c>
      <c r="N15" s="160">
        <f ca="1">COUNTIFS('Data1889-2026England'!M:M,$B15,'Data1889-2026England'!$D:$D,"&gt;="&amp;$B$1,'Data1889-2026England'!$D:$D,"&lt;="&amp;$B$2)</f>
        <v>0</v>
      </c>
      <c r="O15" s="161">
        <f ca="1">COUNTIFS('Data1889-2026England'!N:N,$B15,'Data1889-2026England'!$D:$D,"&gt;="&amp;$B$1,'Data1889-2026England'!$D:$D,"&lt;="&amp;$B$2)</f>
        <v>0</v>
      </c>
      <c r="P15" s="161">
        <f ca="1">COUNTIFS('Data1889-2026England'!O:O,$B15,'Data1889-2026England'!$D:$D,"&gt;="&amp;$B$1,'Data1889-2026England'!$D:$D,"&lt;="&amp;$B$2)+COUNTIFS('Data1889-2026England'!P:P,$B15,'Data1889-2026England'!$D:$D,"&gt;="&amp;$B$1,'Data1889-2026England'!$D:$D,"&lt;="&amp;$B$2)</f>
        <v>0</v>
      </c>
      <c r="Q15" s="162">
        <f ca="1">COUNTIFS('Data1889-2026England'!Q:Q,$B15,'Data1889-2026England'!$D:$D,"&gt;="&amp;$B$1,'Data1889-2026England'!$D:$D,"&lt;="&amp;$B$2)</f>
        <v>0</v>
      </c>
      <c r="R15" s="161">
        <f ca="1">COUNTIFS('Data1889-2026England'!R:R,$B15,'Data1889-2026England'!$D:$D,"&gt;="&amp;$B$1,'Data1889-2026England'!$D:$D,"&lt;="&amp;$B$2)</f>
        <v>0</v>
      </c>
      <c r="S15" s="162">
        <f ca="1">COUNTIFS('Data1889-2026England'!S:S,$B15,'Data1889-2026England'!$D:$D,"&gt;="&amp;$B$1,'Data1889-2026England'!$D:$D,"&lt;="&amp;$B$2)</f>
        <v>0</v>
      </c>
      <c r="T15" s="163">
        <f ca="1">COUNTIFS('Data1889-2026England'!T:T,$B15,'Data1889-2026England'!$D:$D,"&gt;="&amp;$B$1,'Data1889-2026England'!$D:$D,"&lt;="&amp;$B$2)</f>
        <v>0</v>
      </c>
      <c r="U15" s="227">
        <f ca="1">S15+Q15+N15</f>
        <v>0</v>
      </c>
      <c r="V15" s="225">
        <f ca="1">T15+R15+O15</f>
        <v>0</v>
      </c>
      <c r="W15" s="141" t="s">
        <v>346</v>
      </c>
      <c r="X15" s="222" t="str">
        <f>B15</f>
        <v>Sheffield Weds</v>
      </c>
      <c r="Y15" s="180">
        <f ca="1">D15+N15</f>
        <v>4</v>
      </c>
      <c r="Z15" s="182">
        <f ca="1">U15+K15</f>
        <v>8</v>
      </c>
      <c r="AA15" s="182">
        <f ca="1">SUMPRODUCT(D15:J15,$D$1:$J$1)+SUMPRODUCT(N15:T15,$N$1:$T$1)</f>
        <v>49</v>
      </c>
      <c r="AB15" s="411">
        <f ca="1">K15+L15+U15+V15</f>
        <v>13</v>
      </c>
      <c r="AC15" s="412">
        <f>SUM(D15:F15)</f>
        <v>12</v>
      </c>
      <c r="AD15" s="412" t="str">
        <f ca="1">Y15&amp;"-"&amp;Z15-Y15&amp;" | "&amp;O15+E15&amp;"-"&amp;H15+J15+R15+T15</f>
        <v>4-4 | 1-4</v>
      </c>
      <c r="AE15" s="400">
        <f ca="1">Z15/$AG$1</f>
        <v>6.2992125984251968E-2</v>
      </c>
      <c r="AF15" s="401">
        <f ca="1">AA15/$AG$1</f>
        <v>0.38582677165354329</v>
      </c>
      <c r="AG15" s="141" t="s">
        <v>346</v>
      </c>
    </row>
    <row r="16" spans="1:33" ht="15.75" x14ac:dyDescent="0.25">
      <c r="A16" s="221">
        <f>ROW()-2</f>
        <v>14</v>
      </c>
      <c r="B16" s="222" t="s">
        <v>24</v>
      </c>
      <c r="C16" s="141" t="s">
        <v>346</v>
      </c>
      <c r="D16" s="157">
        <f>COUNTIFS('Data1889-2026England'!E:E,$B16,'Data1889-2026England'!$D:$D,"&gt;="&amp;$B$1,'Data1889-2026England'!$D:$D,"&lt;="&amp;$B$2)</f>
        <v>1</v>
      </c>
      <c r="E16" s="158">
        <f>COUNTIFS('Data1889-2026England'!F:F,$B16,'Data1889-2026England'!$D:$D,"&gt;="&amp;$B$1,'Data1889-2026England'!$D:$D,"&lt;="&amp;$B$2)</f>
        <v>2</v>
      </c>
      <c r="F16" s="158">
        <f>COUNTIFS('Data1889-2026England'!G:G,$B16,'Data1889-2026England'!$D:$D,"&gt;="&amp;$B$1,'Data1889-2026England'!$D:$D,"&lt;="&amp;$B$2)+COUNTIFS('Data1889-2026England'!H:H,$B16,'Data1889-2026England'!$D:$D,"&gt;="&amp;$B$1,'Data1889-2026England'!$D:$D,"&lt;="&amp;$B$2)</f>
        <v>5</v>
      </c>
      <c r="G16" s="159">
        <f>COUNTIFS('Data1889-2026England'!I:I,$B16,'Data1889-2026England'!$D:$D,"&gt;="&amp;$B$1,'Data1889-2026England'!$D:$D,"&lt;="&amp;$B$2)</f>
        <v>2</v>
      </c>
      <c r="H16" s="158">
        <f>COUNTIFS('Data1889-2026England'!J:J,$B16,'Data1889-2026England'!$D:$D,"&gt;="&amp;$B$1,'Data1889-2026England'!$D:$D,"&lt;="&amp;$B$2)</f>
        <v>1</v>
      </c>
      <c r="I16" s="159">
        <f>COUNTIFS('Data1889-2026England'!K:K,$B16,'Data1889-2026England'!$D:$D,"&gt;="&amp;$B$1,'Data1889-2026England'!$D:$D,"&lt;="&amp;$B$2)</f>
        <v>4</v>
      </c>
      <c r="J16" s="158">
        <f>COUNTIFS('Data1889-2026England'!L:L,$B16,'Data1889-2026England'!$D:$D,"&gt;="&amp;$B$1,'Data1889-2026England'!$D:$D,"&lt;="&amp;$B$2)</f>
        <v>2</v>
      </c>
      <c r="K16" s="221">
        <f>I16+G16+D16</f>
        <v>7</v>
      </c>
      <c r="L16" s="225">
        <f>J16+H16+E16</f>
        <v>5</v>
      </c>
      <c r="M16" s="141" t="s">
        <v>346</v>
      </c>
      <c r="N16" s="160">
        <f ca="1">COUNTIFS('Data1889-2026England'!M:M,$B16,'Data1889-2026England'!$D:$D,"&gt;="&amp;$B$1,'Data1889-2026England'!$D:$D,"&lt;="&amp;$B$2)</f>
        <v>2</v>
      </c>
      <c r="O16" s="161">
        <f ca="1">COUNTIFS('Data1889-2026England'!N:N,$B16,'Data1889-2026England'!$D:$D,"&gt;="&amp;$B$1,'Data1889-2026England'!$D:$D,"&lt;="&amp;$B$2)</f>
        <v>0</v>
      </c>
      <c r="P16" s="161">
        <f ca="1">COUNTIFS('Data1889-2026England'!O:O,$B16,'Data1889-2026England'!$D:$D,"&gt;="&amp;$B$1,'Data1889-2026England'!$D:$D,"&lt;="&amp;$B$2)+COUNTIFS('Data1889-2026England'!P:P,$B16,'Data1889-2026England'!$D:$D,"&gt;="&amp;$B$1,'Data1889-2026England'!$D:$D,"&lt;="&amp;$B$2)</f>
        <v>0</v>
      </c>
      <c r="Q16" s="162">
        <f ca="1">COUNTIFS('Data1889-2026England'!Q:Q,$B16,'Data1889-2026England'!$D:$D,"&gt;="&amp;$B$1,'Data1889-2026England'!$D:$D,"&lt;="&amp;$B$2)</f>
        <v>0</v>
      </c>
      <c r="R16" s="161">
        <f ca="1">COUNTIFS('Data1889-2026England'!R:R,$B16,'Data1889-2026England'!$D:$D,"&gt;="&amp;$B$1,'Data1889-2026England'!$D:$D,"&lt;="&amp;$B$2)</f>
        <v>0</v>
      </c>
      <c r="S16" s="162">
        <f ca="1">COUNTIFS('Data1889-2026England'!S:S,$B16,'Data1889-2026England'!$D:$D,"&gt;="&amp;$B$1,'Data1889-2026England'!$D:$D,"&lt;="&amp;$B$2)</f>
        <v>0</v>
      </c>
      <c r="T16" s="163">
        <f ca="1">COUNTIFS('Data1889-2026England'!T:T,$B16,'Data1889-2026England'!$D:$D,"&gt;="&amp;$B$1,'Data1889-2026England'!$D:$D,"&lt;="&amp;$B$2)</f>
        <v>0</v>
      </c>
      <c r="U16" s="227">
        <f ca="1">S16+Q16+N16</f>
        <v>2</v>
      </c>
      <c r="V16" s="225">
        <f ca="1">T16+R16+O16</f>
        <v>0</v>
      </c>
      <c r="W16" s="141" t="s">
        <v>346</v>
      </c>
      <c r="X16" s="222" t="str">
        <f>B16</f>
        <v>Notts Forest</v>
      </c>
      <c r="Y16" s="180">
        <f ca="1">D16+N16</f>
        <v>3</v>
      </c>
      <c r="Z16" s="182">
        <f ca="1">U16+K16</f>
        <v>9</v>
      </c>
      <c r="AA16" s="182">
        <f ca="1">SUMPRODUCT(D16:J16,$D$1:$J$1)+SUMPRODUCT(N16:T16,$N$1:$T$1)</f>
        <v>48</v>
      </c>
      <c r="AB16" s="411">
        <f ca="1">K16+L16+U16+V16</f>
        <v>14</v>
      </c>
      <c r="AC16" s="412">
        <f>SUM(D16:F16)</f>
        <v>8</v>
      </c>
      <c r="AD16" s="412" t="str">
        <f ca="1">Y16&amp;"-"&amp;Z16-Y16&amp;" | "&amp;O16+E16&amp;"-"&amp;H16+J16+R16+T16</f>
        <v>3-6 | 2-3</v>
      </c>
      <c r="AE16" s="400">
        <f ca="1">Z16/$AG$1</f>
        <v>7.0866141732283464E-2</v>
      </c>
      <c r="AF16" s="401">
        <f ca="1">AA16/$AG$1</f>
        <v>0.37795275590551181</v>
      </c>
      <c r="AG16" s="141" t="s">
        <v>346</v>
      </c>
    </row>
    <row r="17" spans="1:33" ht="15.75" x14ac:dyDescent="0.25">
      <c r="A17" s="221">
        <f>ROW()-2</f>
        <v>15</v>
      </c>
      <c r="B17" s="222" t="s">
        <v>38</v>
      </c>
      <c r="C17" s="141" t="s">
        <v>346</v>
      </c>
      <c r="D17" s="157">
        <f>COUNTIFS('Data1889-2026England'!E:E,$B17,'Data1889-2026England'!$D:$D,"&gt;="&amp;$B$1,'Data1889-2026England'!$D:$D,"&lt;="&amp;$B$2)</f>
        <v>3</v>
      </c>
      <c r="E17" s="158">
        <f>COUNTIFS('Data1889-2026England'!F:F,$B17,'Data1889-2026England'!$D:$D,"&gt;="&amp;$B$1,'Data1889-2026England'!$D:$D,"&lt;="&amp;$B$2)</f>
        <v>1</v>
      </c>
      <c r="F17" s="158">
        <f>COUNTIFS('Data1889-2026England'!G:G,$B17,'Data1889-2026England'!$D:$D,"&gt;="&amp;$B$1,'Data1889-2026England'!$D:$D,"&lt;="&amp;$B$2)+COUNTIFS('Data1889-2026England'!H:H,$B17,'Data1889-2026England'!$D:$D,"&gt;="&amp;$B$1,'Data1889-2026England'!$D:$D,"&lt;="&amp;$B$2)</f>
        <v>5</v>
      </c>
      <c r="G17" s="159">
        <f>COUNTIFS('Data1889-2026England'!I:I,$B17,'Data1889-2026England'!$D:$D,"&gt;="&amp;$B$1,'Data1889-2026England'!$D:$D,"&lt;="&amp;$B$2)</f>
        <v>3</v>
      </c>
      <c r="H17" s="158">
        <f>COUNTIFS('Data1889-2026England'!J:J,$B17,'Data1889-2026England'!$D:$D,"&gt;="&amp;$B$1,'Data1889-2026England'!$D:$D,"&lt;="&amp;$B$2)</f>
        <v>1</v>
      </c>
      <c r="I17" s="159">
        <f>COUNTIFS('Data1889-2026England'!K:K,$B17,'Data1889-2026England'!$D:$D,"&gt;="&amp;$B$1,'Data1889-2026England'!$D:$D,"&lt;="&amp;$B$2)</f>
        <v>1</v>
      </c>
      <c r="J17" s="158">
        <f>COUNTIFS('Data1889-2026England'!L:L,$B17,'Data1889-2026England'!$D:$D,"&gt;="&amp;$B$1,'Data1889-2026England'!$D:$D,"&lt;="&amp;$B$2)</f>
        <v>0</v>
      </c>
      <c r="K17" s="221">
        <f>I17+G17+D17</f>
        <v>7</v>
      </c>
      <c r="L17" s="225">
        <f>J17+H17+E17</f>
        <v>2</v>
      </c>
      <c r="M17" s="141" t="s">
        <v>346</v>
      </c>
      <c r="N17" s="160">
        <f ca="1">COUNTIFS('Data1889-2026England'!M:M,$B17,'Data1889-2026England'!$D:$D,"&gt;="&amp;$B$1,'Data1889-2026England'!$D:$D,"&lt;="&amp;$B$2)</f>
        <v>0</v>
      </c>
      <c r="O17" s="161">
        <f ca="1">COUNTIFS('Data1889-2026England'!N:N,$B17,'Data1889-2026England'!$D:$D,"&gt;="&amp;$B$1,'Data1889-2026England'!$D:$D,"&lt;="&amp;$B$2)</f>
        <v>0</v>
      </c>
      <c r="P17" s="161">
        <f ca="1">COUNTIFS('Data1889-2026England'!O:O,$B17,'Data1889-2026England'!$D:$D,"&gt;="&amp;$B$1,'Data1889-2026England'!$D:$D,"&lt;="&amp;$B$2)+COUNTIFS('Data1889-2026England'!P:P,$B17,'Data1889-2026England'!$D:$D,"&gt;="&amp;$B$1,'Data1889-2026England'!$D:$D,"&lt;="&amp;$B$2)</f>
        <v>0</v>
      </c>
      <c r="Q17" s="162">
        <f ca="1">COUNTIFS('Data1889-2026England'!Q:Q,$B17,'Data1889-2026England'!$D:$D,"&gt;="&amp;$B$1,'Data1889-2026England'!$D:$D,"&lt;="&amp;$B$2)</f>
        <v>0</v>
      </c>
      <c r="R17" s="161">
        <f ca="1">COUNTIFS('Data1889-2026England'!R:R,$B17,'Data1889-2026England'!$D:$D,"&gt;="&amp;$B$1,'Data1889-2026England'!$D:$D,"&lt;="&amp;$B$2)</f>
        <v>0</v>
      </c>
      <c r="S17" s="162">
        <f ca="1">COUNTIFS('Data1889-2026England'!S:S,$B17,'Data1889-2026England'!$D:$D,"&gt;="&amp;$B$1,'Data1889-2026England'!$D:$D,"&lt;="&amp;$B$2)</f>
        <v>0</v>
      </c>
      <c r="T17" s="163">
        <f ca="1">COUNTIFS('Data1889-2026England'!T:T,$B17,'Data1889-2026England'!$D:$D,"&gt;="&amp;$B$1,'Data1889-2026England'!$D:$D,"&lt;="&amp;$B$2)</f>
        <v>0</v>
      </c>
      <c r="U17" s="227">
        <f ca="1">S17+Q17+N17</f>
        <v>0</v>
      </c>
      <c r="V17" s="225">
        <f ca="1">T17+R17+O17</f>
        <v>0</v>
      </c>
      <c r="W17" s="141" t="s">
        <v>346</v>
      </c>
      <c r="X17" s="222" t="str">
        <f>B17</f>
        <v>Blackburn</v>
      </c>
      <c r="Y17" s="180">
        <f ca="1">D17+N17</f>
        <v>3</v>
      </c>
      <c r="Z17" s="182">
        <f ca="1">U17+K17</f>
        <v>7</v>
      </c>
      <c r="AA17" s="182">
        <f ca="1">SUMPRODUCT(D17:J17,$D$1:$J$1)+SUMPRODUCT(N17:T17,$N$1:$T$1)</f>
        <v>38</v>
      </c>
      <c r="AB17" s="411">
        <f ca="1">K17+L17+U17+V17</f>
        <v>9</v>
      </c>
      <c r="AC17" s="412">
        <f>SUM(D17:F17)</f>
        <v>9</v>
      </c>
      <c r="AD17" s="412" t="str">
        <f ca="1">Y17&amp;"-"&amp;Z17-Y17&amp;" | "&amp;O17+E17&amp;"-"&amp;H17+J17+R17+T17</f>
        <v>3-4 | 1-1</v>
      </c>
      <c r="AE17" s="400">
        <f ca="1">Z17/$AG$1</f>
        <v>5.5118110236220472E-2</v>
      </c>
      <c r="AF17" s="401">
        <f ca="1">AA17/$AG$1</f>
        <v>0.29921259842519687</v>
      </c>
      <c r="AG17" s="141" t="s">
        <v>346</v>
      </c>
    </row>
    <row r="18" spans="1:33" ht="15.75" x14ac:dyDescent="0.25">
      <c r="A18" s="221">
        <f>ROW()-2</f>
        <v>16</v>
      </c>
      <c r="B18" s="222" t="s">
        <v>21</v>
      </c>
      <c r="C18" s="141" t="s">
        <v>346</v>
      </c>
      <c r="D18" s="157">
        <f>COUNTIFS('Data1889-2026England'!E:E,$B18,'Data1889-2026England'!$D:$D,"&gt;="&amp;$B$1,'Data1889-2026England'!$D:$D,"&lt;="&amp;$B$2)</f>
        <v>1</v>
      </c>
      <c r="E18" s="158">
        <f>COUNTIFS('Data1889-2026England'!F:F,$B18,'Data1889-2026England'!$D:$D,"&gt;="&amp;$B$1,'Data1889-2026England'!$D:$D,"&lt;="&amp;$B$2)</f>
        <v>2</v>
      </c>
      <c r="F18" s="158">
        <f>COUNTIFS('Data1889-2026England'!G:G,$B18,'Data1889-2026England'!$D:$D,"&gt;="&amp;$B$1,'Data1889-2026England'!$D:$D,"&lt;="&amp;$B$2)+COUNTIFS('Data1889-2026England'!H:H,$B18,'Data1889-2026England'!$D:$D,"&gt;="&amp;$B$1,'Data1889-2026England'!$D:$D,"&lt;="&amp;$B$2)</f>
        <v>6</v>
      </c>
      <c r="G18" s="159">
        <f>COUNTIFS('Data1889-2026England'!I:I,$B18,'Data1889-2026England'!$D:$D,"&gt;="&amp;$B$1,'Data1889-2026England'!$D:$D,"&lt;="&amp;$B$2)</f>
        <v>4</v>
      </c>
      <c r="H18" s="158">
        <f>COUNTIFS('Data1889-2026England'!J:J,$B18,'Data1889-2026England'!$D:$D,"&gt;="&amp;$B$1,'Data1889-2026England'!$D:$D,"&lt;="&amp;$B$2)</f>
        <v>3</v>
      </c>
      <c r="I18" s="159">
        <f>COUNTIFS('Data1889-2026England'!K:K,$B18,'Data1889-2026England'!$D:$D,"&gt;="&amp;$B$1,'Data1889-2026England'!$D:$D,"&lt;="&amp;$B$2)</f>
        <v>1</v>
      </c>
      <c r="J18" s="158">
        <f>COUNTIFS('Data1889-2026England'!L:L,$B18,'Data1889-2026England'!$D:$D,"&gt;="&amp;$B$1,'Data1889-2026England'!$D:$D,"&lt;="&amp;$B$2)</f>
        <v>2</v>
      </c>
      <c r="K18" s="221">
        <f>I18+G18+D18</f>
        <v>6</v>
      </c>
      <c r="L18" s="225">
        <f>J18+H18+E18</f>
        <v>7</v>
      </c>
      <c r="M18" s="141" t="s">
        <v>346</v>
      </c>
      <c r="N18" s="160">
        <f ca="1">COUNTIFS('Data1889-2026England'!M:M,$B18,'Data1889-2026England'!$D:$D,"&gt;="&amp;$B$1,'Data1889-2026England'!$D:$D,"&lt;="&amp;$B$2)</f>
        <v>0</v>
      </c>
      <c r="O18" s="161">
        <f ca="1">COUNTIFS('Data1889-2026England'!N:N,$B18,'Data1889-2026England'!$D:$D,"&gt;="&amp;$B$1,'Data1889-2026England'!$D:$D,"&lt;="&amp;$B$2)</f>
        <v>0</v>
      </c>
      <c r="P18" s="161">
        <f ca="1">COUNTIFS('Data1889-2026England'!O:O,$B18,'Data1889-2026England'!$D:$D,"&gt;="&amp;$B$1,'Data1889-2026England'!$D:$D,"&lt;="&amp;$B$2)+COUNTIFS('Data1889-2026England'!P:P,$B18,'Data1889-2026England'!$D:$D,"&gt;="&amp;$B$1,'Data1889-2026England'!$D:$D,"&lt;="&amp;$B$2)</f>
        <v>0</v>
      </c>
      <c r="Q18" s="162">
        <f ca="1">COUNTIFS('Data1889-2026England'!Q:Q,$B18,'Data1889-2026England'!$D:$D,"&gt;="&amp;$B$1,'Data1889-2026England'!$D:$D,"&lt;="&amp;$B$2)</f>
        <v>0</v>
      </c>
      <c r="R18" s="161">
        <f ca="1">COUNTIFS('Data1889-2026England'!R:R,$B18,'Data1889-2026England'!$D:$D,"&gt;="&amp;$B$1,'Data1889-2026England'!$D:$D,"&lt;="&amp;$B$2)</f>
        <v>0</v>
      </c>
      <c r="S18" s="162">
        <f ca="1">COUNTIFS('Data1889-2026England'!S:S,$B18,'Data1889-2026England'!$D:$D,"&gt;="&amp;$B$1,'Data1889-2026England'!$D:$D,"&lt;="&amp;$B$2)</f>
        <v>0</v>
      </c>
      <c r="T18" s="163">
        <f ca="1">COUNTIFS('Data1889-2026England'!T:T,$B18,'Data1889-2026England'!$D:$D,"&gt;="&amp;$B$1,'Data1889-2026England'!$D:$D,"&lt;="&amp;$B$2)</f>
        <v>0</v>
      </c>
      <c r="U18" s="227">
        <f ca="1">S18+Q18+N18</f>
        <v>0</v>
      </c>
      <c r="V18" s="225">
        <f ca="1">T18+R18+O18</f>
        <v>0</v>
      </c>
      <c r="W18" s="141" t="s">
        <v>346</v>
      </c>
      <c r="X18" s="222" t="str">
        <f>B18</f>
        <v>WBA</v>
      </c>
      <c r="Y18" s="180">
        <f ca="1">D18+N18</f>
        <v>1</v>
      </c>
      <c r="Z18" s="182">
        <f ca="1">U18+K18</f>
        <v>6</v>
      </c>
      <c r="AA18" s="182">
        <f ca="1">SUMPRODUCT(D18:J18,$D$1:$J$1)+SUMPRODUCT(N18:T18,$N$1:$T$1)</f>
        <v>36</v>
      </c>
      <c r="AB18" s="411">
        <f ca="1">K18+L18+U18+V18</f>
        <v>13</v>
      </c>
      <c r="AC18" s="412">
        <f>SUM(D18:F18)</f>
        <v>9</v>
      </c>
      <c r="AD18" s="412" t="str">
        <f ca="1">Y18&amp;"-"&amp;Z18-Y18&amp;" | "&amp;O18+E18&amp;"-"&amp;H18+J18+R18+T18</f>
        <v>1-5 | 2-5</v>
      </c>
      <c r="AE18" s="400">
        <f ca="1">Z18/$AG$1</f>
        <v>4.7244094488188976E-2</v>
      </c>
      <c r="AF18" s="401">
        <f ca="1">AA18/$AG$1</f>
        <v>0.28346456692913385</v>
      </c>
      <c r="AG18" s="141" t="s">
        <v>346</v>
      </c>
    </row>
    <row r="19" spans="1:33" ht="15.75" x14ac:dyDescent="0.25">
      <c r="A19" s="221">
        <f>ROW()-2</f>
        <v>17</v>
      </c>
      <c r="B19" s="222" t="s">
        <v>18</v>
      </c>
      <c r="C19" s="141" t="s">
        <v>346</v>
      </c>
      <c r="D19" s="157">
        <f>COUNTIFS('Data1889-2026England'!E:E,$B19,'Data1889-2026England'!$D:$D,"&gt;="&amp;$B$1,'Data1889-2026England'!$D:$D,"&lt;="&amp;$B$2)</f>
        <v>2</v>
      </c>
      <c r="E19" s="158">
        <f>COUNTIFS('Data1889-2026England'!F:F,$B19,'Data1889-2026England'!$D:$D,"&gt;="&amp;$B$1,'Data1889-2026England'!$D:$D,"&lt;="&amp;$B$2)</f>
        <v>6</v>
      </c>
      <c r="F19" s="158">
        <f>COUNTIFS('Data1889-2026England'!G:G,$B19,'Data1889-2026England'!$D:$D,"&gt;="&amp;$B$1,'Data1889-2026England'!$D:$D,"&lt;="&amp;$B$2)+COUNTIFS('Data1889-2026England'!H:H,$B19,'Data1889-2026England'!$D:$D,"&gt;="&amp;$B$1,'Data1889-2026England'!$D:$D,"&lt;="&amp;$B$2)</f>
        <v>2</v>
      </c>
      <c r="G19" s="159">
        <f>COUNTIFS('Data1889-2026England'!I:I,$B19,'Data1889-2026England'!$D:$D,"&gt;="&amp;$B$1,'Data1889-2026England'!$D:$D,"&lt;="&amp;$B$2)</f>
        <v>2</v>
      </c>
      <c r="H19" s="158">
        <f>COUNTIFS('Data1889-2026England'!J:J,$B19,'Data1889-2026England'!$D:$D,"&gt;="&amp;$B$1,'Data1889-2026England'!$D:$D,"&lt;="&amp;$B$2)</f>
        <v>4</v>
      </c>
      <c r="I19" s="159">
        <f>COUNTIFS('Data1889-2026England'!K:K,$B19,'Data1889-2026England'!$D:$D,"&gt;="&amp;$B$1,'Data1889-2026England'!$D:$D,"&lt;="&amp;$B$2)</f>
        <v>0</v>
      </c>
      <c r="J19" s="158">
        <f>COUNTIFS('Data1889-2026England'!L:L,$B19,'Data1889-2026England'!$D:$D,"&gt;="&amp;$B$1,'Data1889-2026England'!$D:$D,"&lt;="&amp;$B$2)</f>
        <v>0</v>
      </c>
      <c r="K19" s="221">
        <f>I19+G19+D19</f>
        <v>4</v>
      </c>
      <c r="L19" s="225">
        <f>J19+H19+E19</f>
        <v>10</v>
      </c>
      <c r="M19" s="141" t="s">
        <v>346</v>
      </c>
      <c r="N19" s="160">
        <f ca="1">COUNTIFS('Data1889-2026England'!M:M,$B19,'Data1889-2026England'!$D:$D,"&gt;="&amp;$B$1,'Data1889-2026England'!$D:$D,"&lt;="&amp;$B$2)</f>
        <v>0</v>
      </c>
      <c r="O19" s="161">
        <f ca="1">COUNTIFS('Data1889-2026England'!N:N,$B19,'Data1889-2026England'!$D:$D,"&gt;="&amp;$B$1,'Data1889-2026England'!$D:$D,"&lt;="&amp;$B$2)</f>
        <v>0</v>
      </c>
      <c r="P19" s="161">
        <f ca="1">COUNTIFS('Data1889-2026England'!O:O,$B19,'Data1889-2026England'!$D:$D,"&gt;="&amp;$B$1,'Data1889-2026England'!$D:$D,"&lt;="&amp;$B$2)+COUNTIFS('Data1889-2026England'!P:P,$B19,'Data1889-2026England'!$D:$D,"&gt;="&amp;$B$1,'Data1889-2026England'!$D:$D,"&lt;="&amp;$B$2)</f>
        <v>0</v>
      </c>
      <c r="Q19" s="162">
        <f ca="1">COUNTIFS('Data1889-2026England'!Q:Q,$B19,'Data1889-2026England'!$D:$D,"&gt;="&amp;$B$1,'Data1889-2026England'!$D:$D,"&lt;="&amp;$B$2)</f>
        <v>0</v>
      </c>
      <c r="R19" s="161">
        <f ca="1">COUNTIFS('Data1889-2026England'!R:R,$B19,'Data1889-2026England'!$D:$D,"&gt;="&amp;$B$1,'Data1889-2026England'!$D:$D,"&lt;="&amp;$B$2)</f>
        <v>0</v>
      </c>
      <c r="S19" s="162">
        <f ca="1">COUNTIFS('Data1889-2026England'!S:S,$B19,'Data1889-2026England'!$D:$D,"&gt;="&amp;$B$1,'Data1889-2026England'!$D:$D,"&lt;="&amp;$B$2)</f>
        <v>0</v>
      </c>
      <c r="T19" s="163">
        <f ca="1">COUNTIFS('Data1889-2026England'!T:T,$B19,'Data1889-2026England'!$D:$D,"&gt;="&amp;$B$1,'Data1889-2026England'!$D:$D,"&lt;="&amp;$B$2)</f>
        <v>0</v>
      </c>
      <c r="U19" s="227">
        <f ca="1">S19+Q19+N19</f>
        <v>0</v>
      </c>
      <c r="V19" s="225">
        <f ca="1">T19+R19+O19</f>
        <v>0</v>
      </c>
      <c r="W19" s="141" t="s">
        <v>346</v>
      </c>
      <c r="X19" s="222" t="str">
        <f>B19</f>
        <v>Preston NE</v>
      </c>
      <c r="Y19" s="180">
        <f ca="1">D19+N19</f>
        <v>2</v>
      </c>
      <c r="Z19" s="182">
        <f ca="1">U19+K19</f>
        <v>4</v>
      </c>
      <c r="AA19" s="182">
        <f ca="1">SUMPRODUCT(D19:J19,$D$1:$J$1)+SUMPRODUCT(N19:T19,$N$1:$T$1)</f>
        <v>36</v>
      </c>
      <c r="AB19" s="411">
        <f ca="1">K19+L19+U19+V19</f>
        <v>14</v>
      </c>
      <c r="AC19" s="412">
        <f>SUM(D19:F19)</f>
        <v>10</v>
      </c>
      <c r="AD19" s="412" t="str">
        <f ca="1">Y19&amp;"-"&amp;Z19-Y19&amp;" | "&amp;O19+E19&amp;"-"&amp;H19+J19+R19+T19</f>
        <v>2-2 | 6-4</v>
      </c>
      <c r="AE19" s="400">
        <f ca="1">Z19/$AG$1</f>
        <v>3.1496062992125984E-2</v>
      </c>
      <c r="AF19" s="401">
        <f ca="1">AA19/$AG$1</f>
        <v>0.28346456692913385</v>
      </c>
      <c r="AG19" s="141" t="s">
        <v>346</v>
      </c>
    </row>
    <row r="20" spans="1:33" ht="15.75" x14ac:dyDescent="0.25">
      <c r="A20" s="221">
        <f>ROW()-2</f>
        <v>18</v>
      </c>
      <c r="B20" s="222" t="s">
        <v>35</v>
      </c>
      <c r="C20" s="141" t="s">
        <v>346</v>
      </c>
      <c r="D20" s="157">
        <f>COUNTIFS('Data1889-2026England'!E:E,$B20,'Data1889-2026England'!$D:$D,"&gt;="&amp;$B$1,'Data1889-2026England'!$D:$D,"&lt;="&amp;$B$2)</f>
        <v>3</v>
      </c>
      <c r="E20" s="158">
        <f>COUNTIFS('Data1889-2026England'!F:F,$B20,'Data1889-2026England'!$D:$D,"&gt;="&amp;$B$1,'Data1889-2026England'!$D:$D,"&lt;="&amp;$B$2)</f>
        <v>3</v>
      </c>
      <c r="F20" s="158">
        <f>COUNTIFS('Data1889-2026England'!G:G,$B20,'Data1889-2026England'!$D:$D,"&gt;="&amp;$B$1,'Data1889-2026England'!$D:$D,"&lt;="&amp;$B$2)+COUNTIFS('Data1889-2026England'!H:H,$B20,'Data1889-2026England'!$D:$D,"&gt;="&amp;$B$1,'Data1889-2026England'!$D:$D,"&lt;="&amp;$B$2)</f>
        <v>4</v>
      </c>
      <c r="G20" s="159">
        <f>COUNTIFS('Data1889-2026England'!I:I,$B20,'Data1889-2026England'!$D:$D,"&gt;="&amp;$B$1,'Data1889-2026England'!$D:$D,"&lt;="&amp;$B$2)</f>
        <v>1</v>
      </c>
      <c r="H20" s="158">
        <f>COUNTIFS('Data1889-2026England'!J:J,$B20,'Data1889-2026England'!$D:$D,"&gt;="&amp;$B$1,'Data1889-2026England'!$D:$D,"&lt;="&amp;$B$2)</f>
        <v>4</v>
      </c>
      <c r="I20" s="159">
        <f>COUNTIFS('Data1889-2026England'!K:K,$B20,'Data1889-2026England'!$D:$D,"&gt;="&amp;$B$1,'Data1889-2026England'!$D:$D,"&lt;="&amp;$B$2)</f>
        <v>0</v>
      </c>
      <c r="J20" s="158">
        <f>COUNTIFS('Data1889-2026England'!L:L,$B20,'Data1889-2026England'!$D:$D,"&gt;="&amp;$B$1,'Data1889-2026England'!$D:$D,"&lt;="&amp;$B$2)</f>
        <v>0</v>
      </c>
      <c r="K20" s="221">
        <f>I20+G20+D20</f>
        <v>4</v>
      </c>
      <c r="L20" s="225">
        <f>J20+H20+E20</f>
        <v>7</v>
      </c>
      <c r="M20" s="141" t="s">
        <v>346</v>
      </c>
      <c r="N20" s="160">
        <f ca="1">COUNTIFS('Data1889-2026England'!M:M,$B20,'Data1889-2026England'!$D:$D,"&gt;="&amp;$B$1,'Data1889-2026England'!$D:$D,"&lt;="&amp;$B$2)</f>
        <v>0</v>
      </c>
      <c r="O20" s="161">
        <f ca="1">COUNTIFS('Data1889-2026England'!N:N,$B20,'Data1889-2026England'!$D:$D,"&gt;="&amp;$B$1,'Data1889-2026England'!$D:$D,"&lt;="&amp;$B$2)</f>
        <v>0</v>
      </c>
      <c r="P20" s="161">
        <f ca="1">COUNTIFS('Data1889-2026England'!O:O,$B20,'Data1889-2026England'!$D:$D,"&gt;="&amp;$B$1,'Data1889-2026England'!$D:$D,"&lt;="&amp;$B$2)+COUNTIFS('Data1889-2026England'!P:P,$B20,'Data1889-2026England'!$D:$D,"&gt;="&amp;$B$1,'Data1889-2026England'!$D:$D,"&lt;="&amp;$B$2)</f>
        <v>0</v>
      </c>
      <c r="Q20" s="162">
        <f ca="1">COUNTIFS('Data1889-2026England'!Q:Q,$B20,'Data1889-2026England'!$D:$D,"&gt;="&amp;$B$1,'Data1889-2026England'!$D:$D,"&lt;="&amp;$B$2)</f>
        <v>0</v>
      </c>
      <c r="R20" s="161">
        <f ca="1">COUNTIFS('Data1889-2026England'!R:R,$B20,'Data1889-2026England'!$D:$D,"&gt;="&amp;$B$1,'Data1889-2026England'!$D:$D,"&lt;="&amp;$B$2)</f>
        <v>0</v>
      </c>
      <c r="S20" s="162">
        <f ca="1">COUNTIFS('Data1889-2026England'!S:S,$B20,'Data1889-2026England'!$D:$D,"&gt;="&amp;$B$1,'Data1889-2026England'!$D:$D,"&lt;="&amp;$B$2)</f>
        <v>0</v>
      </c>
      <c r="T20" s="163">
        <f ca="1">COUNTIFS('Data1889-2026England'!T:T,$B20,'Data1889-2026England'!$D:$D,"&gt;="&amp;$B$1,'Data1889-2026England'!$D:$D,"&lt;="&amp;$B$2)</f>
        <v>0</v>
      </c>
      <c r="U20" s="227">
        <f ca="1">S20+Q20+N20</f>
        <v>0</v>
      </c>
      <c r="V20" s="225">
        <f ca="1">T20+R20+O20</f>
        <v>0</v>
      </c>
      <c r="W20" s="141" t="s">
        <v>346</v>
      </c>
      <c r="X20" s="222" t="str">
        <f>B20</f>
        <v>Huddersfield</v>
      </c>
      <c r="Y20" s="180">
        <f ca="1">D20+N20</f>
        <v>3</v>
      </c>
      <c r="Z20" s="182">
        <f ca="1">U20+K20</f>
        <v>4</v>
      </c>
      <c r="AA20" s="182">
        <f ca="1">SUMPRODUCT(D20:J20,$D$1:$J$1)+SUMPRODUCT(N20:T20,$N$1:$T$1)</f>
        <v>35</v>
      </c>
      <c r="AB20" s="411">
        <f ca="1">K20+L20+U20+V20</f>
        <v>11</v>
      </c>
      <c r="AC20" s="412">
        <f>SUM(D20:F20)</f>
        <v>10</v>
      </c>
      <c r="AD20" s="412" t="str">
        <f ca="1">Y20&amp;"-"&amp;Z20-Y20&amp;" | "&amp;O20+E20&amp;"-"&amp;H20+J20+R20+T20</f>
        <v>3-1 | 3-4</v>
      </c>
      <c r="AE20" s="400">
        <f ca="1">Z20/$AG$1</f>
        <v>3.1496062992125984E-2</v>
      </c>
      <c r="AF20" s="401">
        <f ca="1">AA20/$AG$1</f>
        <v>0.27559055118110237</v>
      </c>
      <c r="AG20" s="141" t="s">
        <v>346</v>
      </c>
    </row>
    <row r="21" spans="1:33" ht="15.75" x14ac:dyDescent="0.25">
      <c r="A21" s="221">
        <f>ROW()-2</f>
        <v>19</v>
      </c>
      <c r="B21" s="222" t="s">
        <v>39</v>
      </c>
      <c r="C21" s="141" t="s">
        <v>346</v>
      </c>
      <c r="D21" s="157">
        <f>COUNTIFS('Data1889-2026England'!E:E,$B21,'Data1889-2026England'!$D:$D,"&gt;="&amp;$B$1,'Data1889-2026England'!$D:$D,"&lt;="&amp;$B$2)</f>
        <v>2</v>
      </c>
      <c r="E21" s="158">
        <f>COUNTIFS('Data1889-2026England'!F:F,$B21,'Data1889-2026England'!$D:$D,"&gt;="&amp;$B$1,'Data1889-2026England'!$D:$D,"&lt;="&amp;$B$2)</f>
        <v>3</v>
      </c>
      <c r="F21" s="158">
        <f>COUNTIFS('Data1889-2026England'!G:G,$B21,'Data1889-2026England'!$D:$D,"&gt;="&amp;$B$1,'Data1889-2026England'!$D:$D,"&lt;="&amp;$B$2)+COUNTIFS('Data1889-2026England'!H:H,$B21,'Data1889-2026England'!$D:$D,"&gt;="&amp;$B$1,'Data1889-2026England'!$D:$D,"&lt;="&amp;$B$2)</f>
        <v>8</v>
      </c>
      <c r="G21" s="159">
        <f>COUNTIFS('Data1889-2026England'!I:I,$B21,'Data1889-2026England'!$D:$D,"&gt;="&amp;$B$1,'Data1889-2026England'!$D:$D,"&lt;="&amp;$B$2)</f>
        <v>1</v>
      </c>
      <c r="H21" s="158">
        <f>COUNTIFS('Data1889-2026England'!J:J,$B21,'Data1889-2026England'!$D:$D,"&gt;="&amp;$B$1,'Data1889-2026England'!$D:$D,"&lt;="&amp;$B$2)</f>
        <v>3</v>
      </c>
      <c r="I21" s="159">
        <f>COUNTIFS('Data1889-2026England'!K:K,$B21,'Data1889-2026England'!$D:$D,"&gt;="&amp;$B$1,'Data1889-2026England'!$D:$D,"&lt;="&amp;$B$2)</f>
        <v>0</v>
      </c>
      <c r="J21" s="158">
        <f>COUNTIFS('Data1889-2026England'!L:L,$B21,'Data1889-2026England'!$D:$D,"&gt;="&amp;$B$1,'Data1889-2026England'!$D:$D,"&lt;="&amp;$B$2)</f>
        <v>0</v>
      </c>
      <c r="K21" s="221">
        <f>I21+G21+D21</f>
        <v>3</v>
      </c>
      <c r="L21" s="225">
        <f>J21+H21+E21</f>
        <v>6</v>
      </c>
      <c r="M21" s="141" t="s">
        <v>346</v>
      </c>
      <c r="N21" s="160">
        <f ca="1">COUNTIFS('Data1889-2026England'!M:M,$B21,'Data1889-2026England'!$D:$D,"&gt;="&amp;$B$1,'Data1889-2026England'!$D:$D,"&lt;="&amp;$B$2)</f>
        <v>0</v>
      </c>
      <c r="O21" s="161">
        <f ca="1">COUNTIFS('Data1889-2026England'!N:N,$B21,'Data1889-2026England'!$D:$D,"&gt;="&amp;$B$1,'Data1889-2026England'!$D:$D,"&lt;="&amp;$B$2)</f>
        <v>0</v>
      </c>
      <c r="P21" s="161">
        <f ca="1">COUNTIFS('Data1889-2026England'!O:O,$B21,'Data1889-2026England'!$D:$D,"&gt;="&amp;$B$1,'Data1889-2026England'!$D:$D,"&lt;="&amp;$B$2)+COUNTIFS('Data1889-2026England'!P:P,$B21,'Data1889-2026England'!$D:$D,"&gt;="&amp;$B$1,'Data1889-2026England'!$D:$D,"&lt;="&amp;$B$2)</f>
        <v>1</v>
      </c>
      <c r="Q21" s="162">
        <f ca="1">COUNTIFS('Data1889-2026England'!Q:Q,$B21,'Data1889-2026England'!$D:$D,"&gt;="&amp;$B$1,'Data1889-2026England'!$D:$D,"&lt;="&amp;$B$2)</f>
        <v>0</v>
      </c>
      <c r="R21" s="161">
        <f ca="1">COUNTIFS('Data1889-2026England'!R:R,$B21,'Data1889-2026England'!$D:$D,"&gt;="&amp;$B$1,'Data1889-2026England'!$D:$D,"&lt;="&amp;$B$2)</f>
        <v>0</v>
      </c>
      <c r="S21" s="162">
        <f ca="1">COUNTIFS('Data1889-2026England'!S:S,$B21,'Data1889-2026England'!$D:$D,"&gt;="&amp;$B$1,'Data1889-2026England'!$D:$D,"&lt;="&amp;$B$2)</f>
        <v>0</v>
      </c>
      <c r="T21" s="163">
        <f ca="1">COUNTIFS('Data1889-2026England'!T:T,$B21,'Data1889-2026England'!$D:$D,"&gt;="&amp;$B$1,'Data1889-2026England'!$D:$D,"&lt;="&amp;$B$2)</f>
        <v>0</v>
      </c>
      <c r="U21" s="227">
        <f ca="1">S21+Q21+N21</f>
        <v>0</v>
      </c>
      <c r="V21" s="225">
        <f ca="1">T21+R21+O21</f>
        <v>0</v>
      </c>
      <c r="W21" s="141" t="s">
        <v>346</v>
      </c>
      <c r="X21" s="222" t="str">
        <f>B21</f>
        <v>Derby</v>
      </c>
      <c r="Y21" s="180">
        <f ca="1">D21+N21</f>
        <v>2</v>
      </c>
      <c r="Z21" s="182">
        <f ca="1">U21+K21</f>
        <v>3</v>
      </c>
      <c r="AA21" s="182">
        <f ca="1">SUMPRODUCT(D21:J21,$D$1:$J$1)+SUMPRODUCT(N21:T21,$N$1:$T$1)</f>
        <v>33</v>
      </c>
      <c r="AB21" s="411">
        <f ca="1">K21+L21+U21+V21</f>
        <v>9</v>
      </c>
      <c r="AC21" s="412">
        <f>SUM(D21:F21)</f>
        <v>13</v>
      </c>
      <c r="AD21" s="412" t="str">
        <f ca="1">Y21&amp;"-"&amp;Z21-Y21&amp;" | "&amp;O21+E21&amp;"-"&amp;H21+J21+R21+T21</f>
        <v>2-1 | 3-3</v>
      </c>
      <c r="AE21" s="400">
        <f ca="1">Z21/$AG$1</f>
        <v>2.3622047244094488E-2</v>
      </c>
      <c r="AF21" s="401">
        <f ca="1">AA21/$AG$1</f>
        <v>0.25984251968503935</v>
      </c>
      <c r="AG21" s="141" t="s">
        <v>346</v>
      </c>
    </row>
    <row r="22" spans="1:33" ht="15.75" x14ac:dyDescent="0.25">
      <c r="A22" s="221">
        <f>ROW()-2</f>
        <v>20</v>
      </c>
      <c r="B22" s="222" t="s">
        <v>41</v>
      </c>
      <c r="C22" s="141" t="s">
        <v>346</v>
      </c>
      <c r="D22" s="157">
        <f>COUNTIFS('Data1889-2026England'!E:E,$B22,'Data1889-2026England'!$D:$D,"&gt;="&amp;$B$1,'Data1889-2026England'!$D:$D,"&lt;="&amp;$B$2)</f>
        <v>1</v>
      </c>
      <c r="E22" s="158">
        <f>COUNTIFS('Data1889-2026England'!F:F,$B22,'Data1889-2026England'!$D:$D,"&gt;="&amp;$B$1,'Data1889-2026England'!$D:$D,"&lt;="&amp;$B$2)</f>
        <v>1</v>
      </c>
      <c r="F22" s="158">
        <f>COUNTIFS('Data1889-2026England'!G:G,$B22,'Data1889-2026England'!$D:$D,"&gt;="&amp;$B$1,'Data1889-2026England'!$D:$D,"&lt;="&amp;$B$2)+COUNTIFS('Data1889-2026England'!H:H,$B22,'Data1889-2026England'!$D:$D,"&gt;="&amp;$B$1,'Data1889-2026England'!$D:$D,"&lt;="&amp;$B$2)</f>
        <v>2</v>
      </c>
      <c r="G22" s="159">
        <f>COUNTIFS('Data1889-2026England'!I:I,$B22,'Data1889-2026England'!$D:$D,"&gt;="&amp;$B$1,'Data1889-2026England'!$D:$D,"&lt;="&amp;$B$2)</f>
        <v>1</v>
      </c>
      <c r="H22" s="158">
        <f>COUNTIFS('Data1889-2026England'!J:J,$B22,'Data1889-2026England'!$D:$D,"&gt;="&amp;$B$1,'Data1889-2026England'!$D:$D,"&lt;="&amp;$B$2)</f>
        <v>4</v>
      </c>
      <c r="I22" s="159">
        <f>COUNTIFS('Data1889-2026England'!K:K,$B22,'Data1889-2026England'!$D:$D,"&gt;="&amp;$B$1,'Data1889-2026England'!$D:$D,"&lt;="&amp;$B$2)</f>
        <v>3</v>
      </c>
      <c r="J22" s="158">
        <f>COUNTIFS('Data1889-2026England'!L:L,$B22,'Data1889-2026England'!$D:$D,"&gt;="&amp;$B$1,'Data1889-2026England'!$D:$D,"&lt;="&amp;$B$2)</f>
        <v>2</v>
      </c>
      <c r="K22" s="221">
        <f>I22+G22+D22</f>
        <v>5</v>
      </c>
      <c r="L22" s="225">
        <f>J22+H22+E22</f>
        <v>7</v>
      </c>
      <c r="M22" s="141" t="s">
        <v>346</v>
      </c>
      <c r="N22" s="160">
        <f ca="1">COUNTIFS('Data1889-2026England'!M:M,$B22,'Data1889-2026England'!$D:$D,"&gt;="&amp;$B$1,'Data1889-2026England'!$D:$D,"&lt;="&amp;$B$2)</f>
        <v>0</v>
      </c>
      <c r="O22" s="161">
        <f ca="1">COUNTIFS('Data1889-2026England'!N:N,$B22,'Data1889-2026England'!$D:$D,"&gt;="&amp;$B$1,'Data1889-2026England'!$D:$D,"&lt;="&amp;$B$2)</f>
        <v>0</v>
      </c>
      <c r="P22" s="161">
        <f ca="1">COUNTIFS('Data1889-2026England'!O:O,$B22,'Data1889-2026England'!$D:$D,"&gt;="&amp;$B$1,'Data1889-2026England'!$D:$D,"&lt;="&amp;$B$2)+COUNTIFS('Data1889-2026England'!P:P,$B22,'Data1889-2026England'!$D:$D,"&gt;="&amp;$B$1,'Data1889-2026England'!$D:$D,"&lt;="&amp;$B$2)</f>
        <v>0</v>
      </c>
      <c r="Q22" s="162">
        <f ca="1">COUNTIFS('Data1889-2026England'!Q:Q,$B22,'Data1889-2026England'!$D:$D,"&gt;="&amp;$B$1,'Data1889-2026England'!$D:$D,"&lt;="&amp;$B$2)</f>
        <v>0</v>
      </c>
      <c r="R22" s="161">
        <f ca="1">COUNTIFS('Data1889-2026England'!R:R,$B22,'Data1889-2026England'!$D:$D,"&gt;="&amp;$B$1,'Data1889-2026England'!$D:$D,"&lt;="&amp;$B$2)</f>
        <v>0</v>
      </c>
      <c r="S22" s="162">
        <f ca="1">COUNTIFS('Data1889-2026England'!S:S,$B22,'Data1889-2026England'!$D:$D,"&gt;="&amp;$B$1,'Data1889-2026England'!$D:$D,"&lt;="&amp;$B$2)</f>
        <v>0</v>
      </c>
      <c r="T22" s="163">
        <f ca="1">COUNTIFS('Data1889-2026England'!T:T,$B22,'Data1889-2026England'!$D:$D,"&gt;="&amp;$B$1,'Data1889-2026England'!$D:$D,"&lt;="&amp;$B$2)</f>
        <v>0</v>
      </c>
      <c r="U22" s="227">
        <f ca="1">S22+Q22+N22</f>
        <v>0</v>
      </c>
      <c r="V22" s="225">
        <f ca="1">T22+R22+O22</f>
        <v>0</v>
      </c>
      <c r="W22" s="141" t="s">
        <v>346</v>
      </c>
      <c r="X22" s="222" t="str">
        <f>B22</f>
        <v>Leicester</v>
      </c>
      <c r="Y22" s="180">
        <f ca="1">D22+N22</f>
        <v>1</v>
      </c>
      <c r="Z22" s="182">
        <f ca="1">U22+K22</f>
        <v>5</v>
      </c>
      <c r="AA22" s="182">
        <f ca="1">SUMPRODUCT(D22:J22,$D$1:$J$1)+SUMPRODUCT(N22:T22,$N$1:$T$1)</f>
        <v>28</v>
      </c>
      <c r="AB22" s="411">
        <f ca="1">K22+L22+U22+V22</f>
        <v>12</v>
      </c>
      <c r="AC22" s="412">
        <f>SUM(D22:F22)</f>
        <v>4</v>
      </c>
      <c r="AD22" s="412" t="str">
        <f ca="1">Y22&amp;"-"&amp;Z22-Y22&amp;" | "&amp;O22+E22&amp;"-"&amp;H22+J22+R22+T22</f>
        <v>1-4 | 1-6</v>
      </c>
      <c r="AE22" s="400">
        <f ca="1">Z22/$AG$1</f>
        <v>3.937007874015748E-2</v>
      </c>
      <c r="AF22" s="401">
        <f ca="1">AA22/$AG$1</f>
        <v>0.22047244094488189</v>
      </c>
      <c r="AG22" s="141" t="s">
        <v>346</v>
      </c>
    </row>
    <row r="23" spans="1:33" ht="15.75" x14ac:dyDescent="0.25">
      <c r="A23" s="221">
        <f>ROW()-2</f>
        <v>21</v>
      </c>
      <c r="B23" s="222" t="s">
        <v>4</v>
      </c>
      <c r="C23" s="141" t="s">
        <v>346</v>
      </c>
      <c r="D23" s="157">
        <f>COUNTIFS('Data1889-2026England'!E:E,$B23,'Data1889-2026England'!$D:$D,"&gt;="&amp;$B$1,'Data1889-2026England'!$D:$D,"&lt;="&amp;$B$2)</f>
        <v>2</v>
      </c>
      <c r="E23" s="158">
        <f>COUNTIFS('Data1889-2026England'!F:F,$B23,'Data1889-2026England'!$D:$D,"&gt;="&amp;$B$1,'Data1889-2026England'!$D:$D,"&lt;="&amp;$B$2)</f>
        <v>2</v>
      </c>
      <c r="F23" s="158">
        <f>COUNTIFS('Data1889-2026England'!G:G,$B23,'Data1889-2026England'!$D:$D,"&gt;="&amp;$B$1,'Data1889-2026England'!$D:$D,"&lt;="&amp;$B$2)+COUNTIFS('Data1889-2026England'!H:H,$B23,'Data1889-2026England'!$D:$D,"&gt;="&amp;$B$1,'Data1889-2026England'!$D:$D,"&lt;="&amp;$B$2)</f>
        <v>7</v>
      </c>
      <c r="G23" s="159">
        <f>COUNTIFS('Data1889-2026England'!I:I,$B23,'Data1889-2026England'!$D:$D,"&gt;="&amp;$B$1,'Data1889-2026England'!$D:$D,"&lt;="&amp;$B$2)</f>
        <v>1</v>
      </c>
      <c r="H23" s="158">
        <f>COUNTIFS('Data1889-2026England'!J:J,$B23,'Data1889-2026England'!$D:$D,"&gt;="&amp;$B$1,'Data1889-2026England'!$D:$D,"&lt;="&amp;$B$2)</f>
        <v>2</v>
      </c>
      <c r="I23" s="159">
        <f>COUNTIFS('Data1889-2026England'!K:K,$B23,'Data1889-2026England'!$D:$D,"&gt;="&amp;$B$1,'Data1889-2026England'!$D:$D,"&lt;="&amp;$B$2)</f>
        <v>0</v>
      </c>
      <c r="J23" s="158">
        <f>COUNTIFS('Data1889-2026England'!L:L,$B23,'Data1889-2026England'!$D:$D,"&gt;="&amp;$B$1,'Data1889-2026England'!$D:$D,"&lt;="&amp;$B$2)</f>
        <v>0</v>
      </c>
      <c r="K23" s="221">
        <f>I23+G23+D23</f>
        <v>3</v>
      </c>
      <c r="L23" s="225">
        <f>J23+H23+E23</f>
        <v>4</v>
      </c>
      <c r="M23" s="141" t="s">
        <v>346</v>
      </c>
      <c r="N23" s="160">
        <f ca="1">COUNTIFS('Data1889-2026England'!M:M,$B23,'Data1889-2026England'!$D:$D,"&gt;="&amp;$B$1,'Data1889-2026England'!$D:$D,"&lt;="&amp;$B$2)</f>
        <v>0</v>
      </c>
      <c r="O23" s="161">
        <f ca="1">COUNTIFS('Data1889-2026England'!N:N,$B23,'Data1889-2026England'!$D:$D,"&gt;="&amp;$B$1,'Data1889-2026England'!$D:$D,"&lt;="&amp;$B$2)</f>
        <v>0</v>
      </c>
      <c r="P23" s="161">
        <f ca="1">COUNTIFS('Data1889-2026England'!O:O,$B23,'Data1889-2026England'!$D:$D,"&gt;="&amp;$B$1,'Data1889-2026England'!$D:$D,"&lt;="&amp;$B$2)+COUNTIFS('Data1889-2026England'!P:P,$B23,'Data1889-2026England'!$D:$D,"&gt;="&amp;$B$1,'Data1889-2026England'!$D:$D,"&lt;="&amp;$B$2)</f>
        <v>0</v>
      </c>
      <c r="Q23" s="162">
        <f ca="1">COUNTIFS('Data1889-2026England'!Q:Q,$B23,'Data1889-2026England'!$D:$D,"&gt;="&amp;$B$1,'Data1889-2026England'!$D:$D,"&lt;="&amp;$B$2)</f>
        <v>0</v>
      </c>
      <c r="R23" s="161">
        <f ca="1">COUNTIFS('Data1889-2026England'!R:R,$B23,'Data1889-2026England'!$D:$D,"&gt;="&amp;$B$1,'Data1889-2026England'!$D:$D,"&lt;="&amp;$B$2)</f>
        <v>0</v>
      </c>
      <c r="S23" s="162">
        <f ca="1">COUNTIFS('Data1889-2026England'!S:S,$B23,'Data1889-2026England'!$D:$D,"&gt;="&amp;$B$1,'Data1889-2026England'!$D:$D,"&lt;="&amp;$B$2)</f>
        <v>0</v>
      </c>
      <c r="T23" s="163">
        <f ca="1">COUNTIFS('Data1889-2026England'!T:T,$B23,'Data1889-2026England'!$D:$D,"&gt;="&amp;$B$1,'Data1889-2026England'!$D:$D,"&lt;="&amp;$B$2)</f>
        <v>0</v>
      </c>
      <c r="U23" s="227">
        <f ca="1">S23+Q23+N23</f>
        <v>0</v>
      </c>
      <c r="V23" s="225">
        <f ca="1">T23+R23+O23</f>
        <v>0</v>
      </c>
      <c r="W23" s="141" t="s">
        <v>346</v>
      </c>
      <c r="X23" s="222" t="str">
        <f>B23</f>
        <v>Burnley</v>
      </c>
      <c r="Y23" s="180">
        <f ca="1">D23+N23</f>
        <v>2</v>
      </c>
      <c r="Z23" s="182">
        <f ca="1">U23+K23</f>
        <v>3</v>
      </c>
      <c r="AA23" s="182">
        <f ca="1">SUMPRODUCT(D23:J23,$D$1:$J$1)+SUMPRODUCT(N23:T23,$N$1:$T$1)</f>
        <v>28</v>
      </c>
      <c r="AB23" s="411">
        <f ca="1">K23+L23+U23+V23</f>
        <v>7</v>
      </c>
      <c r="AC23" s="412">
        <f>SUM(D23:F23)</f>
        <v>11</v>
      </c>
      <c r="AD23" s="412" t="str">
        <f ca="1">Y23&amp;"-"&amp;Z23-Y23&amp;" | "&amp;O23+E23&amp;"-"&amp;H23+J23+R23+T23</f>
        <v>2-1 | 2-2</v>
      </c>
      <c r="AE23" s="400">
        <f ca="1">Z23/$AG$1</f>
        <v>2.3622047244094488E-2</v>
      </c>
      <c r="AF23" s="401">
        <f ca="1">AA23/$AG$1</f>
        <v>0.22047244094488189</v>
      </c>
      <c r="AG23" s="141" t="s">
        <v>346</v>
      </c>
    </row>
    <row r="24" spans="1:33" ht="15.75" x14ac:dyDescent="0.25">
      <c r="A24" s="221">
        <f>ROW()-2</f>
        <v>22</v>
      </c>
      <c r="B24" s="222" t="s">
        <v>19</v>
      </c>
      <c r="C24" s="141" t="s">
        <v>346</v>
      </c>
      <c r="D24" s="157">
        <f>COUNTIFS('Data1889-2026England'!E:E,$B24,'Data1889-2026England'!$D:$D,"&gt;="&amp;$B$1,'Data1889-2026England'!$D:$D,"&lt;="&amp;$B$2)</f>
        <v>1</v>
      </c>
      <c r="E24" s="158">
        <f>COUNTIFS('Data1889-2026England'!F:F,$B24,'Data1889-2026England'!$D:$D,"&gt;="&amp;$B$1,'Data1889-2026England'!$D:$D,"&lt;="&amp;$B$2)</f>
        <v>2</v>
      </c>
      <c r="F24" s="158">
        <f>COUNTIFS('Data1889-2026England'!G:G,$B24,'Data1889-2026England'!$D:$D,"&gt;="&amp;$B$1,'Data1889-2026England'!$D:$D,"&lt;="&amp;$B$2)+COUNTIFS('Data1889-2026England'!H:H,$B24,'Data1889-2026England'!$D:$D,"&gt;="&amp;$B$1,'Data1889-2026England'!$D:$D,"&lt;="&amp;$B$2)</f>
        <v>2</v>
      </c>
      <c r="G24" s="159">
        <f>COUNTIFS('Data1889-2026England'!I:I,$B24,'Data1889-2026England'!$D:$D,"&gt;="&amp;$B$1,'Data1889-2026England'!$D:$D,"&lt;="&amp;$B$2)</f>
        <v>4</v>
      </c>
      <c r="H24" s="158">
        <f>COUNTIFS('Data1889-2026England'!J:J,$B24,'Data1889-2026England'!$D:$D,"&gt;="&amp;$B$1,'Data1889-2026England'!$D:$D,"&lt;="&amp;$B$2)</f>
        <v>2</v>
      </c>
      <c r="I24" s="159">
        <f>COUNTIFS('Data1889-2026England'!K:K,$B24,'Data1889-2026England'!$D:$D,"&gt;="&amp;$B$1,'Data1889-2026England'!$D:$D,"&lt;="&amp;$B$2)</f>
        <v>0</v>
      </c>
      <c r="J24" s="158">
        <f>COUNTIFS('Data1889-2026England'!L:L,$B24,'Data1889-2026England'!$D:$D,"&gt;="&amp;$B$1,'Data1889-2026England'!$D:$D,"&lt;="&amp;$B$2)</f>
        <v>0</v>
      </c>
      <c r="K24" s="221">
        <f>I24+G24+D24</f>
        <v>5</v>
      </c>
      <c r="L24" s="225">
        <f>J24+H24+E24</f>
        <v>4</v>
      </c>
      <c r="M24" s="141" t="s">
        <v>346</v>
      </c>
      <c r="N24" s="160">
        <f ca="1">COUNTIFS('Data1889-2026England'!M:M,$B24,'Data1889-2026England'!$D:$D,"&gt;="&amp;$B$1,'Data1889-2026England'!$D:$D,"&lt;="&amp;$B$2)</f>
        <v>0</v>
      </c>
      <c r="O24" s="161">
        <f ca="1">COUNTIFS('Data1889-2026England'!N:N,$B24,'Data1889-2026England'!$D:$D,"&gt;="&amp;$B$1,'Data1889-2026England'!$D:$D,"&lt;="&amp;$B$2)</f>
        <v>0</v>
      </c>
      <c r="P24" s="161">
        <f ca="1">COUNTIFS('Data1889-2026England'!O:O,$B24,'Data1889-2026England'!$D:$D,"&gt;="&amp;$B$1,'Data1889-2026England'!$D:$D,"&lt;="&amp;$B$2)+COUNTIFS('Data1889-2026England'!P:P,$B24,'Data1889-2026England'!$D:$D,"&gt;="&amp;$B$1,'Data1889-2026England'!$D:$D,"&lt;="&amp;$B$2)</f>
        <v>0</v>
      </c>
      <c r="Q24" s="162">
        <f ca="1">COUNTIFS('Data1889-2026England'!Q:Q,$B24,'Data1889-2026England'!$D:$D,"&gt;="&amp;$B$1,'Data1889-2026England'!$D:$D,"&lt;="&amp;$B$2)</f>
        <v>0</v>
      </c>
      <c r="R24" s="161">
        <f ca="1">COUNTIFS('Data1889-2026England'!R:R,$B24,'Data1889-2026England'!$D:$D,"&gt;="&amp;$B$1,'Data1889-2026England'!$D:$D,"&lt;="&amp;$B$2)</f>
        <v>0</v>
      </c>
      <c r="S24" s="162">
        <f ca="1">COUNTIFS('Data1889-2026England'!S:S,$B24,'Data1889-2026England'!$D:$D,"&gt;="&amp;$B$1,'Data1889-2026England'!$D:$D,"&lt;="&amp;$B$2)</f>
        <v>0</v>
      </c>
      <c r="T24" s="163">
        <f ca="1">COUNTIFS('Data1889-2026England'!T:T,$B24,'Data1889-2026England'!$D:$D,"&gt;="&amp;$B$1,'Data1889-2026England'!$D:$D,"&lt;="&amp;$B$2)</f>
        <v>0</v>
      </c>
      <c r="U24" s="227">
        <f ca="1">S24+Q24+N24</f>
        <v>0</v>
      </c>
      <c r="V24" s="225">
        <f ca="1">T24+R24+O24</f>
        <v>0</v>
      </c>
      <c r="W24" s="141" t="s">
        <v>346</v>
      </c>
      <c r="X24" s="222" t="str">
        <f>B24</f>
        <v>Sheffield Utd</v>
      </c>
      <c r="Y24" s="180">
        <f ca="1">D24+N24</f>
        <v>1</v>
      </c>
      <c r="Z24" s="182">
        <f ca="1">U24+K24</f>
        <v>5</v>
      </c>
      <c r="AA24" s="182">
        <f ca="1">SUMPRODUCT(D24:J24,$D$1:$J$1)+SUMPRODUCT(N24:T24,$N$1:$T$1)</f>
        <v>26</v>
      </c>
      <c r="AB24" s="411">
        <f ca="1">K24+L24+U24+V24</f>
        <v>9</v>
      </c>
      <c r="AC24" s="412">
        <f>SUM(D24:F24)</f>
        <v>5</v>
      </c>
      <c r="AD24" s="412" t="str">
        <f ca="1">Y24&amp;"-"&amp;Z24-Y24&amp;" | "&amp;O24+E24&amp;"-"&amp;H24+J24+R24+T24</f>
        <v>1-4 | 2-2</v>
      </c>
      <c r="AE24" s="400">
        <f ca="1">Z24/$AG$1</f>
        <v>3.937007874015748E-2</v>
      </c>
      <c r="AF24" s="401">
        <f ca="1">AA24/$AG$1</f>
        <v>0.20472440944881889</v>
      </c>
      <c r="AG24" s="141" t="s">
        <v>346</v>
      </c>
    </row>
    <row r="25" spans="1:33" ht="15.75" x14ac:dyDescent="0.25">
      <c r="A25" s="221">
        <f>ROW()-2</f>
        <v>23</v>
      </c>
      <c r="B25" s="222" t="s">
        <v>10</v>
      </c>
      <c r="C25" s="141" t="s">
        <v>346</v>
      </c>
      <c r="D25" s="157">
        <f>COUNTIFS('Data1889-2026England'!E:E,$B25,'Data1889-2026England'!$D:$D,"&gt;="&amp;$B$1,'Data1889-2026England'!$D:$D,"&lt;="&amp;$B$2)</f>
        <v>2</v>
      </c>
      <c r="E25" s="158">
        <f>COUNTIFS('Data1889-2026England'!F:F,$B25,'Data1889-2026England'!$D:$D,"&gt;="&amp;$B$1,'Data1889-2026England'!$D:$D,"&lt;="&amp;$B$2)</f>
        <v>0</v>
      </c>
      <c r="F25" s="158">
        <f>COUNTIFS('Data1889-2026England'!G:G,$B25,'Data1889-2026England'!$D:$D,"&gt;="&amp;$B$1,'Data1889-2026England'!$D:$D,"&lt;="&amp;$B$2)+COUNTIFS('Data1889-2026England'!H:H,$B25,'Data1889-2026England'!$D:$D,"&gt;="&amp;$B$1,'Data1889-2026England'!$D:$D,"&lt;="&amp;$B$2)</f>
        <v>3</v>
      </c>
      <c r="G25" s="159">
        <f>COUNTIFS('Data1889-2026England'!I:I,$B25,'Data1889-2026England'!$D:$D,"&gt;="&amp;$B$1,'Data1889-2026England'!$D:$D,"&lt;="&amp;$B$2)</f>
        <v>2</v>
      </c>
      <c r="H25" s="158">
        <f>COUNTIFS('Data1889-2026England'!J:J,$B25,'Data1889-2026England'!$D:$D,"&gt;="&amp;$B$1,'Data1889-2026England'!$D:$D,"&lt;="&amp;$B$2)</f>
        <v>3</v>
      </c>
      <c r="I25" s="159">
        <f>COUNTIFS('Data1889-2026England'!K:K,$B25,'Data1889-2026England'!$D:$D,"&gt;="&amp;$B$1,'Data1889-2026England'!$D:$D,"&lt;="&amp;$B$2)</f>
        <v>0</v>
      </c>
      <c r="J25" s="158">
        <f>COUNTIFS('Data1889-2026England'!L:L,$B25,'Data1889-2026England'!$D:$D,"&gt;="&amp;$B$1,'Data1889-2026England'!$D:$D,"&lt;="&amp;$B$2)</f>
        <v>0</v>
      </c>
      <c r="K25" s="221">
        <f>I25+G25+D25</f>
        <v>4</v>
      </c>
      <c r="L25" s="225">
        <f>J25+H25+E25</f>
        <v>3</v>
      </c>
      <c r="M25" s="141" t="s">
        <v>346</v>
      </c>
      <c r="N25" s="160">
        <f ca="1">COUNTIFS('Data1889-2026England'!M:M,$B25,'Data1889-2026England'!$D:$D,"&gt;="&amp;$B$1,'Data1889-2026England'!$D:$D,"&lt;="&amp;$B$2)</f>
        <v>0</v>
      </c>
      <c r="O25" s="161">
        <f ca="1">COUNTIFS('Data1889-2026England'!N:N,$B25,'Data1889-2026England'!$D:$D,"&gt;="&amp;$B$1,'Data1889-2026England'!$D:$D,"&lt;="&amp;$B$2)</f>
        <v>0</v>
      </c>
      <c r="P25" s="161">
        <f ca="1">COUNTIFS('Data1889-2026England'!O:O,$B25,'Data1889-2026England'!$D:$D,"&gt;="&amp;$B$1,'Data1889-2026England'!$D:$D,"&lt;="&amp;$B$2)+COUNTIFS('Data1889-2026England'!P:P,$B25,'Data1889-2026England'!$D:$D,"&gt;="&amp;$B$1,'Data1889-2026England'!$D:$D,"&lt;="&amp;$B$2)</f>
        <v>0</v>
      </c>
      <c r="Q25" s="162">
        <f ca="1">COUNTIFS('Data1889-2026England'!Q:Q,$B25,'Data1889-2026England'!$D:$D,"&gt;="&amp;$B$1,'Data1889-2026England'!$D:$D,"&lt;="&amp;$B$2)</f>
        <v>0</v>
      </c>
      <c r="R25" s="161">
        <f ca="1">COUNTIFS('Data1889-2026England'!R:R,$B25,'Data1889-2026England'!$D:$D,"&gt;="&amp;$B$1,'Data1889-2026England'!$D:$D,"&lt;="&amp;$B$2)</f>
        <v>0</v>
      </c>
      <c r="S25" s="162">
        <f ca="1">COUNTIFS('Data1889-2026England'!S:S,$B25,'Data1889-2026England'!$D:$D,"&gt;="&amp;$B$1,'Data1889-2026England'!$D:$D,"&lt;="&amp;$B$2)</f>
        <v>0</v>
      </c>
      <c r="T25" s="163">
        <f ca="1">COUNTIFS('Data1889-2026England'!T:T,$B25,'Data1889-2026England'!$D:$D,"&gt;="&amp;$B$1,'Data1889-2026England'!$D:$D,"&lt;="&amp;$B$2)</f>
        <v>0</v>
      </c>
      <c r="U25" s="227">
        <f ca="1">S25+Q25+N25</f>
        <v>0</v>
      </c>
      <c r="V25" s="225">
        <f ca="1">T25+R25+O25</f>
        <v>0</v>
      </c>
      <c r="W25" s="141" t="s">
        <v>346</v>
      </c>
      <c r="X25" s="222" t="str">
        <f>B25</f>
        <v>Portsmouth</v>
      </c>
      <c r="Y25" s="180">
        <f ca="1">D25+N25</f>
        <v>2</v>
      </c>
      <c r="Z25" s="182">
        <f ca="1">U25+K25</f>
        <v>4</v>
      </c>
      <c r="AA25" s="182">
        <f ca="1">SUMPRODUCT(D25:J25,$D$1:$J$1)+SUMPRODUCT(N25:T25,$N$1:$T$1)</f>
        <v>24</v>
      </c>
      <c r="AB25" s="411">
        <f ca="1">K25+L25+U25+V25</f>
        <v>7</v>
      </c>
      <c r="AC25" s="412">
        <f>SUM(D25:F25)</f>
        <v>5</v>
      </c>
      <c r="AD25" s="412" t="str">
        <f ca="1">Y25&amp;"-"&amp;Z25-Y25&amp;" | "&amp;O25+E25&amp;"-"&amp;H25+J25+R25+T25</f>
        <v>2-2 | 0-3</v>
      </c>
      <c r="AE25" s="400">
        <f ca="1">Z25/$AG$1</f>
        <v>3.1496062992125984E-2</v>
      </c>
      <c r="AF25" s="401">
        <f ca="1">AA25/$AG$1</f>
        <v>0.1889763779527559</v>
      </c>
      <c r="AG25" s="141" t="s">
        <v>346</v>
      </c>
    </row>
    <row r="26" spans="1:33" ht="15.75" x14ac:dyDescent="0.25">
      <c r="A26" s="221">
        <f>ROW()-2</f>
        <v>24</v>
      </c>
      <c r="B26" s="222" t="s">
        <v>34</v>
      </c>
      <c r="C26" s="141" t="s">
        <v>346</v>
      </c>
      <c r="D26" s="157">
        <f>COUNTIFS('Data1889-2026England'!E:E,$B26,'Data1889-2026England'!$D:$D,"&gt;="&amp;$B$1,'Data1889-2026England'!$D:$D,"&lt;="&amp;$B$2)</f>
        <v>0</v>
      </c>
      <c r="E26" s="158">
        <f>COUNTIFS('Data1889-2026England'!F:F,$B26,'Data1889-2026England'!$D:$D,"&gt;="&amp;$B$1,'Data1889-2026England'!$D:$D,"&lt;="&amp;$B$2)</f>
        <v>0</v>
      </c>
      <c r="F26" s="158">
        <f>COUNTIFS('Data1889-2026England'!G:G,$B26,'Data1889-2026England'!$D:$D,"&gt;="&amp;$B$1,'Data1889-2026England'!$D:$D,"&lt;="&amp;$B$2)+COUNTIFS('Data1889-2026England'!H:H,$B26,'Data1889-2026England'!$D:$D,"&gt;="&amp;$B$1,'Data1889-2026England'!$D:$D,"&lt;="&amp;$B$2)</f>
        <v>6</v>
      </c>
      <c r="G26" s="159">
        <f>COUNTIFS('Data1889-2026England'!I:I,$B26,'Data1889-2026England'!$D:$D,"&gt;="&amp;$B$1,'Data1889-2026England'!$D:$D,"&lt;="&amp;$B$2)</f>
        <v>4</v>
      </c>
      <c r="H26" s="158">
        <f>COUNTIFS('Data1889-2026England'!J:J,$B26,'Data1889-2026England'!$D:$D,"&gt;="&amp;$B$1,'Data1889-2026England'!$D:$D,"&lt;="&amp;$B$2)</f>
        <v>3</v>
      </c>
      <c r="I26" s="159">
        <f>COUNTIFS('Data1889-2026England'!K:K,$B26,'Data1889-2026England'!$D:$D,"&gt;="&amp;$B$1,'Data1889-2026England'!$D:$D,"&lt;="&amp;$B$2)</f>
        <v>0</v>
      </c>
      <c r="J26" s="158">
        <f>COUNTIFS('Data1889-2026England'!L:L,$B26,'Data1889-2026England'!$D:$D,"&gt;="&amp;$B$1,'Data1889-2026England'!$D:$D,"&lt;="&amp;$B$2)</f>
        <v>2</v>
      </c>
      <c r="K26" s="221">
        <f>I26+G26+D26</f>
        <v>4</v>
      </c>
      <c r="L26" s="225">
        <f>J26+H26+E26</f>
        <v>5</v>
      </c>
      <c r="M26" s="141" t="s">
        <v>346</v>
      </c>
      <c r="N26" s="160">
        <f ca="1">COUNTIFS('Data1889-2026England'!M:M,$B26,'Data1889-2026England'!$D:$D,"&gt;="&amp;$B$1,'Data1889-2026England'!$D:$D,"&lt;="&amp;$B$2)</f>
        <v>0</v>
      </c>
      <c r="O26" s="161">
        <f ca="1">COUNTIFS('Data1889-2026England'!N:N,$B26,'Data1889-2026England'!$D:$D,"&gt;="&amp;$B$1,'Data1889-2026England'!$D:$D,"&lt;="&amp;$B$2)</f>
        <v>0</v>
      </c>
      <c r="P26" s="161">
        <f ca="1">COUNTIFS('Data1889-2026England'!O:O,$B26,'Data1889-2026England'!$D:$D,"&gt;="&amp;$B$1,'Data1889-2026England'!$D:$D,"&lt;="&amp;$B$2)+COUNTIFS('Data1889-2026England'!P:P,$B26,'Data1889-2026England'!$D:$D,"&gt;="&amp;$B$1,'Data1889-2026England'!$D:$D,"&lt;="&amp;$B$2)</f>
        <v>0</v>
      </c>
      <c r="Q26" s="162">
        <f ca="1">COUNTIFS('Data1889-2026England'!Q:Q,$B26,'Data1889-2026England'!$D:$D,"&gt;="&amp;$B$1,'Data1889-2026England'!$D:$D,"&lt;="&amp;$B$2)</f>
        <v>0</v>
      </c>
      <c r="R26" s="161">
        <f ca="1">COUNTIFS('Data1889-2026England'!R:R,$B26,'Data1889-2026England'!$D:$D,"&gt;="&amp;$B$1,'Data1889-2026England'!$D:$D,"&lt;="&amp;$B$2)</f>
        <v>0</v>
      </c>
      <c r="S26" s="162">
        <f ca="1">COUNTIFS('Data1889-2026England'!S:S,$B26,'Data1889-2026England'!$D:$D,"&gt;="&amp;$B$1,'Data1889-2026England'!$D:$D,"&lt;="&amp;$B$2)</f>
        <v>0</v>
      </c>
      <c r="T26" s="163">
        <f ca="1">COUNTIFS('Data1889-2026England'!T:T,$B26,'Data1889-2026England'!$D:$D,"&gt;="&amp;$B$1,'Data1889-2026England'!$D:$D,"&lt;="&amp;$B$2)</f>
        <v>0</v>
      </c>
      <c r="U26" s="227">
        <f ca="1">S26+Q26+N26</f>
        <v>0</v>
      </c>
      <c r="V26" s="225">
        <f ca="1">T26+R26+O26</f>
        <v>0</v>
      </c>
      <c r="W26" s="141" t="s">
        <v>346</v>
      </c>
      <c r="X26" s="222" t="str">
        <f>B26</f>
        <v>Bolton</v>
      </c>
      <c r="Y26" s="180">
        <f ca="1">D26+N26</f>
        <v>0</v>
      </c>
      <c r="Z26" s="182">
        <f ca="1">U26+K26</f>
        <v>4</v>
      </c>
      <c r="AA26" s="182">
        <f ca="1">SUMPRODUCT(D26:J26,$D$1:$J$1)+SUMPRODUCT(N26:T26,$N$1:$T$1)</f>
        <v>23</v>
      </c>
      <c r="AB26" s="411">
        <f ca="1">K26+L26+U26+V26</f>
        <v>9</v>
      </c>
      <c r="AC26" s="412">
        <f>SUM(D26:F26)</f>
        <v>6</v>
      </c>
      <c r="AD26" s="412" t="str">
        <f ca="1">Y26&amp;"-"&amp;Z26-Y26&amp;" | "&amp;O26+E26&amp;"-"&amp;H26+J26+R26+T26</f>
        <v>0-4 | 0-5</v>
      </c>
      <c r="AE26" s="400">
        <f ca="1">Z26/$AG$1</f>
        <v>3.1496062992125984E-2</v>
      </c>
      <c r="AF26" s="401">
        <f ca="1">AA26/$AG$1</f>
        <v>0.18110236220472442</v>
      </c>
      <c r="AG26" s="141" t="s">
        <v>346</v>
      </c>
    </row>
    <row r="27" spans="1:33" ht="15.75" x14ac:dyDescent="0.25">
      <c r="A27" s="221">
        <f>ROW()-2</f>
        <v>25</v>
      </c>
      <c r="B27" s="222" t="s">
        <v>50</v>
      </c>
      <c r="C27" s="141" t="s">
        <v>346</v>
      </c>
      <c r="D27" s="157">
        <f>COUNTIFS('Data1889-2026England'!E:E,$B27,'Data1889-2026England'!$D:$D,"&gt;="&amp;$B$1,'Data1889-2026England'!$D:$D,"&lt;="&amp;$B$2)</f>
        <v>0</v>
      </c>
      <c r="E27" s="158">
        <f>COUNTIFS('Data1889-2026England'!F:F,$B27,'Data1889-2026England'!$D:$D,"&gt;="&amp;$B$1,'Data1889-2026England'!$D:$D,"&lt;="&amp;$B$2)</f>
        <v>0</v>
      </c>
      <c r="F27" s="158">
        <f>COUNTIFS('Data1889-2026England'!G:G,$B27,'Data1889-2026England'!$D:$D,"&gt;="&amp;$B$1,'Data1889-2026England'!$D:$D,"&lt;="&amp;$B$2)+COUNTIFS('Data1889-2026England'!H:H,$B27,'Data1889-2026England'!$D:$D,"&gt;="&amp;$B$1,'Data1889-2026England'!$D:$D,"&lt;="&amp;$B$2)</f>
        <v>1</v>
      </c>
      <c r="G27" s="159">
        <f>COUNTIFS('Data1889-2026England'!I:I,$B27,'Data1889-2026England'!$D:$D,"&gt;="&amp;$B$1,'Data1889-2026England'!$D:$D,"&lt;="&amp;$B$2)</f>
        <v>3</v>
      </c>
      <c r="H27" s="158">
        <f>COUNTIFS('Data1889-2026England'!J:J,$B27,'Data1889-2026England'!$D:$D,"&gt;="&amp;$B$1,'Data1889-2026England'!$D:$D,"&lt;="&amp;$B$2)</f>
        <v>2</v>
      </c>
      <c r="I27" s="159">
        <f>COUNTIFS('Data1889-2026England'!K:K,$B27,'Data1889-2026England'!$D:$D,"&gt;="&amp;$B$1,'Data1889-2026England'!$D:$D,"&lt;="&amp;$B$2)</f>
        <v>0</v>
      </c>
      <c r="J27" s="158">
        <f>COUNTIFS('Data1889-2026England'!L:L,$B27,'Data1889-2026England'!$D:$D,"&gt;="&amp;$B$1,'Data1889-2026England'!$D:$D,"&lt;="&amp;$B$2)</f>
        <v>2</v>
      </c>
      <c r="K27" s="221">
        <f>I27+G27+D27</f>
        <v>3</v>
      </c>
      <c r="L27" s="225">
        <f>J27+H27+E27</f>
        <v>4</v>
      </c>
      <c r="M27" s="141" t="s">
        <v>346</v>
      </c>
      <c r="N27" s="160">
        <f ca="1">COUNTIFS('Data1889-2026England'!M:M,$B27,'Data1889-2026England'!$D:$D,"&gt;="&amp;$B$1,'Data1889-2026England'!$D:$D,"&lt;="&amp;$B$2)</f>
        <v>0</v>
      </c>
      <c r="O27" s="161">
        <f ca="1">COUNTIFS('Data1889-2026England'!N:N,$B27,'Data1889-2026England'!$D:$D,"&gt;="&amp;$B$1,'Data1889-2026England'!$D:$D,"&lt;="&amp;$B$2)</f>
        <v>0</v>
      </c>
      <c r="P27" s="161">
        <f ca="1">COUNTIFS('Data1889-2026England'!O:O,$B27,'Data1889-2026England'!$D:$D,"&gt;="&amp;$B$1,'Data1889-2026England'!$D:$D,"&lt;="&amp;$B$2)+COUNTIFS('Data1889-2026England'!P:P,$B27,'Data1889-2026England'!$D:$D,"&gt;="&amp;$B$1,'Data1889-2026England'!$D:$D,"&lt;="&amp;$B$2)</f>
        <v>0</v>
      </c>
      <c r="Q27" s="162">
        <f ca="1">COUNTIFS('Data1889-2026England'!Q:Q,$B27,'Data1889-2026England'!$D:$D,"&gt;="&amp;$B$1,'Data1889-2026England'!$D:$D,"&lt;="&amp;$B$2)</f>
        <v>0</v>
      </c>
      <c r="R27" s="161">
        <f ca="1">COUNTIFS('Data1889-2026England'!R:R,$B27,'Data1889-2026England'!$D:$D,"&gt;="&amp;$B$1,'Data1889-2026England'!$D:$D,"&lt;="&amp;$B$2)</f>
        <v>0</v>
      </c>
      <c r="S27" s="162">
        <f ca="1">COUNTIFS('Data1889-2026England'!S:S,$B27,'Data1889-2026England'!$D:$D,"&gt;="&amp;$B$1,'Data1889-2026England'!$D:$D,"&lt;="&amp;$B$2)</f>
        <v>2</v>
      </c>
      <c r="T27" s="163">
        <f ca="1">COUNTIFS('Data1889-2026England'!T:T,$B27,'Data1889-2026England'!$D:$D,"&gt;="&amp;$B$1,'Data1889-2026England'!$D:$D,"&lt;="&amp;$B$2)</f>
        <v>1</v>
      </c>
      <c r="U27" s="227">
        <f ca="1">S27+Q27+N27</f>
        <v>2</v>
      </c>
      <c r="V27" s="225">
        <f ca="1">T27+R27+O27</f>
        <v>1</v>
      </c>
      <c r="W27" s="141" t="s">
        <v>346</v>
      </c>
      <c r="X27" s="222" t="str">
        <f>B27</f>
        <v>West Ham</v>
      </c>
      <c r="Y27" s="180">
        <f ca="1">D27+N27</f>
        <v>0</v>
      </c>
      <c r="Z27" s="182">
        <f ca="1">U27+K27</f>
        <v>5</v>
      </c>
      <c r="AA27" s="182">
        <f ca="1">SUMPRODUCT(D27:J27,$D$1:$J$1)+SUMPRODUCT(N27:T27,$N$1:$T$1)</f>
        <v>21</v>
      </c>
      <c r="AB27" s="411">
        <f ca="1">K27+L27+U27+V27</f>
        <v>10</v>
      </c>
      <c r="AC27" s="412">
        <f>SUM(D27:F27)</f>
        <v>1</v>
      </c>
      <c r="AD27" s="412" t="str">
        <f ca="1">Y27&amp;"-"&amp;Z27-Y27&amp;" | "&amp;O27+E27&amp;"-"&amp;H27+J27+R27+T27</f>
        <v>0-5 | 0-5</v>
      </c>
      <c r="AE27" s="400">
        <f ca="1">Z27/$AG$1</f>
        <v>3.937007874015748E-2</v>
      </c>
      <c r="AF27" s="401">
        <f ca="1">AA27/$AG$1</f>
        <v>0.16535433070866143</v>
      </c>
      <c r="AG27" s="141" t="s">
        <v>346</v>
      </c>
    </row>
    <row r="28" spans="1:33" ht="15.75" x14ac:dyDescent="0.25">
      <c r="A28" s="221">
        <f>ROW()-2</f>
        <v>26</v>
      </c>
      <c r="B28" s="222" t="s">
        <v>40</v>
      </c>
      <c r="C28" s="141" t="s">
        <v>346</v>
      </c>
      <c r="D28" s="157">
        <f>COUNTIFS('Data1889-2026England'!E:E,$B28,'Data1889-2026England'!$D:$D,"&gt;="&amp;$B$1,'Data1889-2026England'!$D:$D,"&lt;="&amp;$B$2)</f>
        <v>1</v>
      </c>
      <c r="E28" s="158">
        <f>COUNTIFS('Data1889-2026England'!F:F,$B28,'Data1889-2026England'!$D:$D,"&gt;="&amp;$B$1,'Data1889-2026England'!$D:$D,"&lt;="&amp;$B$2)</f>
        <v>2</v>
      </c>
      <c r="F28" s="158">
        <f>COUNTIFS('Data1889-2026England'!G:G,$B28,'Data1889-2026England'!$D:$D,"&gt;="&amp;$B$1,'Data1889-2026England'!$D:$D,"&lt;="&amp;$B$2)+COUNTIFS('Data1889-2026England'!H:H,$B28,'Data1889-2026England'!$D:$D,"&gt;="&amp;$B$1,'Data1889-2026England'!$D:$D,"&lt;="&amp;$B$2)</f>
        <v>5</v>
      </c>
      <c r="G28" s="159">
        <f>COUNTIFS('Data1889-2026England'!I:I,$B28,'Data1889-2026England'!$D:$D,"&gt;="&amp;$B$1,'Data1889-2026England'!$D:$D,"&lt;="&amp;$B$2)</f>
        <v>1</v>
      </c>
      <c r="H28" s="158">
        <f>COUNTIFS('Data1889-2026England'!J:J,$B28,'Data1889-2026England'!$D:$D,"&gt;="&amp;$B$1,'Data1889-2026England'!$D:$D,"&lt;="&amp;$B$2)</f>
        <v>0</v>
      </c>
      <c r="I28" s="159">
        <f>COUNTIFS('Data1889-2026England'!K:K,$B28,'Data1889-2026England'!$D:$D,"&gt;="&amp;$B$1,'Data1889-2026England'!$D:$D,"&lt;="&amp;$B$2)</f>
        <v>0</v>
      </c>
      <c r="J28" s="158">
        <f>COUNTIFS('Data1889-2026England'!L:L,$B28,'Data1889-2026England'!$D:$D,"&gt;="&amp;$B$1,'Data1889-2026England'!$D:$D,"&lt;="&amp;$B$2)</f>
        <v>0</v>
      </c>
      <c r="K28" s="221">
        <f>I28+G28+D28</f>
        <v>2</v>
      </c>
      <c r="L28" s="225">
        <f>J28+H28+E28</f>
        <v>2</v>
      </c>
      <c r="M28" s="141" t="s">
        <v>346</v>
      </c>
      <c r="N28" s="160">
        <f ca="1">COUNTIFS('Data1889-2026England'!M:M,$B28,'Data1889-2026England'!$D:$D,"&gt;="&amp;$B$1,'Data1889-2026England'!$D:$D,"&lt;="&amp;$B$2)</f>
        <v>0</v>
      </c>
      <c r="O28" s="161">
        <f ca="1">COUNTIFS('Data1889-2026England'!N:N,$B28,'Data1889-2026England'!$D:$D,"&gt;="&amp;$B$1,'Data1889-2026England'!$D:$D,"&lt;="&amp;$B$2)</f>
        <v>0</v>
      </c>
      <c r="P28" s="161">
        <f ca="1">COUNTIFS('Data1889-2026England'!O:O,$B28,'Data1889-2026England'!$D:$D,"&gt;="&amp;$B$1,'Data1889-2026England'!$D:$D,"&lt;="&amp;$B$2)+COUNTIFS('Data1889-2026England'!P:P,$B28,'Data1889-2026England'!$D:$D,"&gt;="&amp;$B$1,'Data1889-2026England'!$D:$D,"&lt;="&amp;$B$2)</f>
        <v>0</v>
      </c>
      <c r="Q28" s="162">
        <f ca="1">COUNTIFS('Data1889-2026England'!Q:Q,$B28,'Data1889-2026England'!$D:$D,"&gt;="&amp;$B$1,'Data1889-2026England'!$D:$D,"&lt;="&amp;$B$2)</f>
        <v>1</v>
      </c>
      <c r="R28" s="161">
        <f ca="1">COUNTIFS('Data1889-2026England'!R:R,$B28,'Data1889-2026England'!$D:$D,"&gt;="&amp;$B$1,'Data1889-2026England'!$D:$D,"&lt;="&amp;$B$2)</f>
        <v>0</v>
      </c>
      <c r="S28" s="162">
        <f ca="1">COUNTIFS('Data1889-2026England'!S:S,$B28,'Data1889-2026England'!$D:$D,"&gt;="&amp;$B$1,'Data1889-2026England'!$D:$D,"&lt;="&amp;$B$2)</f>
        <v>0</v>
      </c>
      <c r="T28" s="163">
        <f ca="1">COUNTIFS('Data1889-2026England'!T:T,$B28,'Data1889-2026England'!$D:$D,"&gt;="&amp;$B$1,'Data1889-2026England'!$D:$D,"&lt;="&amp;$B$2)</f>
        <v>0</v>
      </c>
      <c r="U28" s="227">
        <f ca="1">S28+Q28+N28</f>
        <v>1</v>
      </c>
      <c r="V28" s="225">
        <f ca="1">T28+R28+O28</f>
        <v>0</v>
      </c>
      <c r="W28" s="141" t="s">
        <v>346</v>
      </c>
      <c r="X28" s="222" t="str">
        <f>B28</f>
        <v>Ipswich</v>
      </c>
      <c r="Y28" s="180">
        <f ca="1">D28+N28</f>
        <v>1</v>
      </c>
      <c r="Z28" s="182">
        <f ca="1">U28+K28</f>
        <v>3</v>
      </c>
      <c r="AA28" s="182">
        <f ca="1">SUMPRODUCT(D28:J28,$D$1:$J$1)+SUMPRODUCT(N28:T28,$N$1:$T$1)</f>
        <v>21</v>
      </c>
      <c r="AB28" s="411">
        <f ca="1">K28+L28+U28+V28</f>
        <v>5</v>
      </c>
      <c r="AC28" s="412">
        <f>SUM(D28:F28)</f>
        <v>8</v>
      </c>
      <c r="AD28" s="412" t="str">
        <f ca="1">Y28&amp;"-"&amp;Z28-Y28&amp;" | "&amp;O28+E28&amp;"-"&amp;H28+J28+R28+T28</f>
        <v>1-2 | 2-0</v>
      </c>
      <c r="AE28" s="400">
        <f ca="1">Z28/$AG$1</f>
        <v>2.3622047244094488E-2</v>
      </c>
      <c r="AF28" s="401">
        <f ca="1">AA28/$AG$1</f>
        <v>0.16535433070866143</v>
      </c>
      <c r="AG28" s="141" t="s">
        <v>346</v>
      </c>
    </row>
    <row r="29" spans="1:33" ht="15.75" x14ac:dyDescent="0.25">
      <c r="A29" s="221">
        <f>ROW()-2</f>
        <v>27</v>
      </c>
      <c r="B29" s="222" t="s">
        <v>28</v>
      </c>
      <c r="C29" s="141" t="s">
        <v>346</v>
      </c>
      <c r="D29" s="157">
        <f>COUNTIFS('Data1889-2026England'!E:E,$B29,'Data1889-2026England'!$D:$D,"&gt;="&amp;$B$1,'Data1889-2026England'!$D:$D,"&lt;="&amp;$B$2)</f>
        <v>0</v>
      </c>
      <c r="E29" s="158">
        <f>COUNTIFS('Data1889-2026England'!F:F,$B29,'Data1889-2026England'!$D:$D,"&gt;="&amp;$B$1,'Data1889-2026England'!$D:$D,"&lt;="&amp;$B$2)</f>
        <v>0</v>
      </c>
      <c r="F29" s="158">
        <f>COUNTIFS('Data1889-2026England'!G:G,$B29,'Data1889-2026England'!$D:$D,"&gt;="&amp;$B$1,'Data1889-2026England'!$D:$D,"&lt;="&amp;$B$2)+COUNTIFS('Data1889-2026England'!H:H,$B29,'Data1889-2026England'!$D:$D,"&gt;="&amp;$B$1,'Data1889-2026England'!$D:$D,"&lt;="&amp;$B$2)</f>
        <v>0</v>
      </c>
      <c r="G29" s="159">
        <f>COUNTIFS('Data1889-2026England'!I:I,$B29,'Data1889-2026England'!$D:$D,"&gt;="&amp;$B$1,'Data1889-2026England'!$D:$D,"&lt;="&amp;$B$2)</f>
        <v>0</v>
      </c>
      <c r="H29" s="158">
        <f>COUNTIFS('Data1889-2026England'!J:J,$B29,'Data1889-2026England'!$D:$D,"&gt;="&amp;$B$1,'Data1889-2026England'!$D:$D,"&lt;="&amp;$B$2)</f>
        <v>2</v>
      </c>
      <c r="I29" s="159">
        <f>COUNTIFS('Data1889-2026England'!K:K,$B29,'Data1889-2026England'!$D:$D,"&gt;="&amp;$B$1,'Data1889-2026England'!$D:$D,"&lt;="&amp;$B$2)</f>
        <v>2</v>
      </c>
      <c r="J29" s="158">
        <f>COUNTIFS('Data1889-2026England'!L:L,$B29,'Data1889-2026England'!$D:$D,"&gt;="&amp;$B$1,'Data1889-2026England'!$D:$D,"&lt;="&amp;$B$2)</f>
        <v>1</v>
      </c>
      <c r="K29" s="221">
        <f>I29+G29+D29</f>
        <v>2</v>
      </c>
      <c r="L29" s="225">
        <f>J29+H29+E29</f>
        <v>3</v>
      </c>
      <c r="M29" s="141" t="s">
        <v>346</v>
      </c>
      <c r="N29" s="160">
        <f ca="1">COUNTIFS('Data1889-2026England'!M:M,$B29,'Data1889-2026England'!$D:$D,"&gt;="&amp;$B$1,'Data1889-2026England'!$D:$D,"&lt;="&amp;$B$2)</f>
        <v>0</v>
      </c>
      <c r="O29" s="161">
        <f ca="1">COUNTIFS('Data1889-2026England'!N:N,$B29,'Data1889-2026England'!$D:$D,"&gt;="&amp;$B$1,'Data1889-2026England'!$D:$D,"&lt;="&amp;$B$2)</f>
        <v>0</v>
      </c>
      <c r="P29" s="161">
        <f ca="1">COUNTIFS('Data1889-2026England'!O:O,$B29,'Data1889-2026England'!$D:$D,"&gt;="&amp;$B$1,'Data1889-2026England'!$D:$D,"&lt;="&amp;$B$2)+COUNTIFS('Data1889-2026England'!P:P,$B29,'Data1889-2026England'!$D:$D,"&gt;="&amp;$B$1,'Data1889-2026England'!$D:$D,"&lt;="&amp;$B$2)</f>
        <v>0</v>
      </c>
      <c r="Q29" s="162">
        <f ca="1">COUNTIFS('Data1889-2026England'!Q:Q,$B29,'Data1889-2026England'!$D:$D,"&gt;="&amp;$B$1,'Data1889-2026England'!$D:$D,"&lt;="&amp;$B$2)</f>
        <v>0</v>
      </c>
      <c r="R29" s="161">
        <f ca="1">COUNTIFS('Data1889-2026England'!R:R,$B29,'Data1889-2026England'!$D:$D,"&gt;="&amp;$B$1,'Data1889-2026England'!$D:$D,"&lt;="&amp;$B$2)</f>
        <v>2</v>
      </c>
      <c r="S29" s="162">
        <f ca="1">COUNTIFS('Data1889-2026England'!S:S,$B29,'Data1889-2026England'!$D:$D,"&gt;="&amp;$B$1,'Data1889-2026England'!$D:$D,"&lt;="&amp;$B$2)</f>
        <v>0</v>
      </c>
      <c r="T29" s="163">
        <f ca="1">COUNTIFS('Data1889-2026England'!T:T,$B29,'Data1889-2026England'!$D:$D,"&gt;="&amp;$B$1,'Data1889-2026England'!$D:$D,"&lt;="&amp;$B$2)</f>
        <v>0</v>
      </c>
      <c r="U29" s="227">
        <f ca="1">S29+Q29+N29</f>
        <v>0</v>
      </c>
      <c r="V29" s="225">
        <f ca="1">T29+R29+O29</f>
        <v>2</v>
      </c>
      <c r="W29" s="141" t="s">
        <v>346</v>
      </c>
      <c r="X29" s="222" t="str">
        <f>B29</f>
        <v>Birmingham</v>
      </c>
      <c r="Y29" s="180">
        <f ca="1">D29+N29</f>
        <v>0</v>
      </c>
      <c r="Z29" s="182">
        <f ca="1">U29+K29</f>
        <v>2</v>
      </c>
      <c r="AA29" s="182">
        <f ca="1">SUMPRODUCT(D29:J29,$D$1:$J$1)+SUMPRODUCT(N29:T29,$N$1:$T$1)</f>
        <v>11</v>
      </c>
      <c r="AB29" s="411">
        <f ca="1">K29+L29+U29+V29</f>
        <v>7</v>
      </c>
      <c r="AC29" s="412">
        <f>SUM(D29:F29)</f>
        <v>0</v>
      </c>
      <c r="AD29" s="412" t="str">
        <f ca="1">Y29&amp;"-"&amp;Z29-Y29&amp;" | "&amp;O29+E29&amp;"-"&amp;H29+J29+R29+T29</f>
        <v>0-2 | 0-5</v>
      </c>
      <c r="AE29" s="400">
        <f ca="1">Z29/$AG$1</f>
        <v>1.5748031496062992E-2</v>
      </c>
      <c r="AF29" s="401">
        <f ca="1">AA29/$AG$1</f>
        <v>8.6614173228346455E-2</v>
      </c>
      <c r="AG29" s="141" t="s">
        <v>346</v>
      </c>
    </row>
    <row r="30" spans="1:33" ht="15.75" x14ac:dyDescent="0.25">
      <c r="A30" s="221">
        <f>ROW()-2</f>
        <v>28</v>
      </c>
      <c r="B30" s="222" t="s">
        <v>57</v>
      </c>
      <c r="C30" s="141" t="s">
        <v>346</v>
      </c>
      <c r="D30" s="157">
        <f>COUNTIFS('Data1889-2026England'!E:E,$B30,'Data1889-2026England'!$D:$D,"&gt;="&amp;$B$1,'Data1889-2026England'!$D:$D,"&lt;="&amp;$B$2)</f>
        <v>0</v>
      </c>
      <c r="E30" s="158">
        <f>COUNTIFS('Data1889-2026England'!F:F,$B30,'Data1889-2026England'!$D:$D,"&gt;="&amp;$B$1,'Data1889-2026England'!$D:$D,"&lt;="&amp;$B$2)</f>
        <v>0</v>
      </c>
      <c r="F30" s="158">
        <f>COUNTIFS('Data1889-2026England'!G:G,$B30,'Data1889-2026England'!$D:$D,"&gt;="&amp;$B$1,'Data1889-2026England'!$D:$D,"&lt;="&amp;$B$2)+COUNTIFS('Data1889-2026England'!H:H,$B30,'Data1889-2026England'!$D:$D,"&gt;="&amp;$B$1,'Data1889-2026England'!$D:$D,"&lt;="&amp;$B$2)</f>
        <v>2</v>
      </c>
      <c r="G30" s="159">
        <f>COUNTIFS('Data1889-2026England'!I:I,$B30,'Data1889-2026England'!$D:$D,"&gt;="&amp;$B$1,'Data1889-2026England'!$D:$D,"&lt;="&amp;$B$2)</f>
        <v>0</v>
      </c>
      <c r="H30" s="158">
        <f>COUNTIFS('Data1889-2026England'!J:J,$B30,'Data1889-2026England'!$D:$D,"&gt;="&amp;$B$1,'Data1889-2026England'!$D:$D,"&lt;="&amp;$B$2)</f>
        <v>0</v>
      </c>
      <c r="I30" s="159">
        <f>COUNTIFS('Data1889-2026England'!K:K,$B30,'Data1889-2026England'!$D:$D,"&gt;="&amp;$B$1,'Data1889-2026England'!$D:$D,"&lt;="&amp;$B$2)</f>
        <v>2</v>
      </c>
      <c r="J30" s="158">
        <f>COUNTIFS('Data1889-2026England'!L:L,$B30,'Data1889-2026England'!$D:$D,"&gt;="&amp;$B$1,'Data1889-2026England'!$D:$D,"&lt;="&amp;$B$2)</f>
        <v>2</v>
      </c>
      <c r="K30" s="221">
        <f>I30+G30+D30</f>
        <v>2</v>
      </c>
      <c r="L30" s="225">
        <f>J30+H30+E30</f>
        <v>2</v>
      </c>
      <c r="M30" s="141" t="s">
        <v>346</v>
      </c>
      <c r="N30" s="160">
        <f ca="1">COUNTIFS('Data1889-2026England'!M:M,$B30,'Data1889-2026England'!$D:$D,"&gt;="&amp;$B$1,'Data1889-2026England'!$D:$D,"&lt;="&amp;$B$2)</f>
        <v>0</v>
      </c>
      <c r="O30" s="161">
        <f ca="1">COUNTIFS('Data1889-2026England'!N:N,$B30,'Data1889-2026England'!$D:$D,"&gt;="&amp;$B$1,'Data1889-2026England'!$D:$D,"&lt;="&amp;$B$2)</f>
        <v>0</v>
      </c>
      <c r="P30" s="161">
        <f ca="1">COUNTIFS('Data1889-2026England'!O:O,$B30,'Data1889-2026England'!$D:$D,"&gt;="&amp;$B$1,'Data1889-2026England'!$D:$D,"&lt;="&amp;$B$2)+COUNTIFS('Data1889-2026England'!P:P,$B30,'Data1889-2026England'!$D:$D,"&gt;="&amp;$B$1,'Data1889-2026England'!$D:$D,"&lt;="&amp;$B$2)</f>
        <v>0</v>
      </c>
      <c r="Q30" s="162">
        <f ca="1">COUNTIFS('Data1889-2026England'!Q:Q,$B30,'Data1889-2026England'!$D:$D,"&gt;="&amp;$B$1,'Data1889-2026England'!$D:$D,"&lt;="&amp;$B$2)</f>
        <v>0</v>
      </c>
      <c r="R30" s="161">
        <f ca="1">COUNTIFS('Data1889-2026England'!R:R,$B30,'Data1889-2026England'!$D:$D,"&gt;="&amp;$B$1,'Data1889-2026England'!$D:$D,"&lt;="&amp;$B$2)</f>
        <v>0</v>
      </c>
      <c r="S30" s="162">
        <f ca="1">COUNTIFS('Data1889-2026England'!S:S,$B30,'Data1889-2026England'!$D:$D,"&gt;="&amp;$B$1,'Data1889-2026England'!$D:$D,"&lt;="&amp;$B$2)</f>
        <v>0</v>
      </c>
      <c r="T30" s="163">
        <f ca="1">COUNTIFS('Data1889-2026England'!T:T,$B30,'Data1889-2026England'!$D:$D,"&gt;="&amp;$B$1,'Data1889-2026England'!$D:$D,"&lt;="&amp;$B$2)</f>
        <v>0</v>
      </c>
      <c r="U30" s="227">
        <f ca="1">S30+Q30+N30</f>
        <v>0</v>
      </c>
      <c r="V30" s="225">
        <f ca="1">T30+R30+O30</f>
        <v>0</v>
      </c>
      <c r="W30" s="141" t="s">
        <v>346</v>
      </c>
      <c r="X30" s="222" t="str">
        <f>B30</f>
        <v>Norwich</v>
      </c>
      <c r="Y30" s="180">
        <f ca="1">D30+N30</f>
        <v>0</v>
      </c>
      <c r="Z30" s="182">
        <f ca="1">U30+K30</f>
        <v>2</v>
      </c>
      <c r="AA30" s="182">
        <f ca="1">SUMPRODUCT(D30:J30,$D$1:$J$1)+SUMPRODUCT(N30:T30,$N$1:$T$1)</f>
        <v>10</v>
      </c>
      <c r="AB30" s="411">
        <f ca="1">K30+L30+U30+V30</f>
        <v>4</v>
      </c>
      <c r="AC30" s="412">
        <f>SUM(D30:F30)</f>
        <v>2</v>
      </c>
      <c r="AD30" s="412" t="str">
        <f ca="1">Y30&amp;"-"&amp;Z30-Y30&amp;" | "&amp;O30+E30&amp;"-"&amp;H30+J30+R30+T30</f>
        <v>0-2 | 0-2</v>
      </c>
      <c r="AE30" s="400">
        <f ca="1">Z30/$AG$1</f>
        <v>1.5748031496062992E-2</v>
      </c>
      <c r="AF30" s="401">
        <f ca="1">AA30/$AG$1</f>
        <v>7.874015748031496E-2</v>
      </c>
      <c r="AG30" s="141" t="s">
        <v>346</v>
      </c>
    </row>
    <row r="31" spans="1:33" ht="15.75" x14ac:dyDescent="0.25">
      <c r="A31" s="221">
        <f>ROW()-2</f>
        <v>29</v>
      </c>
      <c r="B31" s="222" t="s">
        <v>13</v>
      </c>
      <c r="C31" s="141" t="s">
        <v>346</v>
      </c>
      <c r="D31" s="157">
        <f>COUNTIFS('Data1889-2026England'!E:E,$B31,'Data1889-2026England'!$D:$D,"&gt;="&amp;$B$1,'Data1889-2026England'!$D:$D,"&lt;="&amp;$B$2)</f>
        <v>0</v>
      </c>
      <c r="E31" s="158">
        <f>COUNTIFS('Data1889-2026England'!F:F,$B31,'Data1889-2026England'!$D:$D,"&gt;="&amp;$B$1,'Data1889-2026England'!$D:$D,"&lt;="&amp;$B$2)</f>
        <v>1</v>
      </c>
      <c r="F31" s="158">
        <f>COUNTIFS('Data1889-2026England'!G:G,$B31,'Data1889-2026England'!$D:$D,"&gt;="&amp;$B$1,'Data1889-2026England'!$D:$D,"&lt;="&amp;$B$2)+COUNTIFS('Data1889-2026England'!H:H,$B31,'Data1889-2026England'!$D:$D,"&gt;="&amp;$B$1,'Data1889-2026England'!$D:$D,"&lt;="&amp;$B$2)</f>
        <v>0</v>
      </c>
      <c r="G31" s="159">
        <f>COUNTIFS('Data1889-2026England'!I:I,$B31,'Data1889-2026England'!$D:$D,"&gt;="&amp;$B$1,'Data1889-2026England'!$D:$D,"&lt;="&amp;$B$2)</f>
        <v>1</v>
      </c>
      <c r="H31" s="158">
        <f>COUNTIFS('Data1889-2026England'!J:J,$B31,'Data1889-2026England'!$D:$D,"&gt;="&amp;$B$1,'Data1889-2026England'!$D:$D,"&lt;="&amp;$B$2)</f>
        <v>3</v>
      </c>
      <c r="I31" s="159">
        <f>COUNTIFS('Data1889-2026England'!K:K,$B31,'Data1889-2026England'!$D:$D,"&gt;="&amp;$B$1,'Data1889-2026England'!$D:$D,"&lt;="&amp;$B$2)</f>
        <v>0</v>
      </c>
      <c r="J31" s="158">
        <f>COUNTIFS('Data1889-2026England'!L:L,$B31,'Data1889-2026England'!$D:$D,"&gt;="&amp;$B$1,'Data1889-2026England'!$D:$D,"&lt;="&amp;$B$2)</f>
        <v>2</v>
      </c>
      <c r="K31" s="221">
        <f>I31+G31+D31</f>
        <v>1</v>
      </c>
      <c r="L31" s="225">
        <f>J31+H31+E31</f>
        <v>6</v>
      </c>
      <c r="M31" s="141" t="s">
        <v>346</v>
      </c>
      <c r="N31" s="160">
        <f ca="1">COUNTIFS('Data1889-2026England'!M:M,$B31,'Data1889-2026England'!$D:$D,"&gt;="&amp;$B$1,'Data1889-2026England'!$D:$D,"&lt;="&amp;$B$2)</f>
        <v>0</v>
      </c>
      <c r="O31" s="161">
        <f ca="1">COUNTIFS('Data1889-2026England'!N:N,$B31,'Data1889-2026England'!$D:$D,"&gt;="&amp;$B$1,'Data1889-2026England'!$D:$D,"&lt;="&amp;$B$2)</f>
        <v>0</v>
      </c>
      <c r="P31" s="161">
        <f ca="1">COUNTIFS('Data1889-2026England'!O:O,$B31,'Data1889-2026England'!$D:$D,"&gt;="&amp;$B$1,'Data1889-2026England'!$D:$D,"&lt;="&amp;$B$2)+COUNTIFS('Data1889-2026England'!P:P,$B31,'Data1889-2026England'!$D:$D,"&gt;="&amp;$B$1,'Data1889-2026England'!$D:$D,"&lt;="&amp;$B$2)</f>
        <v>0</v>
      </c>
      <c r="Q31" s="162">
        <f ca="1">COUNTIFS('Data1889-2026England'!Q:Q,$B31,'Data1889-2026England'!$D:$D,"&gt;="&amp;$B$1,'Data1889-2026England'!$D:$D,"&lt;="&amp;$B$2)</f>
        <v>0</v>
      </c>
      <c r="R31" s="161">
        <f ca="1">COUNTIFS('Data1889-2026England'!R:R,$B31,'Data1889-2026England'!$D:$D,"&gt;="&amp;$B$1,'Data1889-2026England'!$D:$D,"&lt;="&amp;$B$2)</f>
        <v>0</v>
      </c>
      <c r="S31" s="162">
        <f ca="1">COUNTIFS('Data1889-2026England'!S:S,$B31,'Data1889-2026England'!$D:$D,"&gt;="&amp;$B$1,'Data1889-2026England'!$D:$D,"&lt;="&amp;$B$2)</f>
        <v>0</v>
      </c>
      <c r="T31" s="163">
        <f ca="1">COUNTIFS('Data1889-2026England'!T:T,$B31,'Data1889-2026England'!$D:$D,"&gt;="&amp;$B$1,'Data1889-2026England'!$D:$D,"&lt;="&amp;$B$2)</f>
        <v>0</v>
      </c>
      <c r="U31" s="227">
        <f ca="1">S31+Q31+N31</f>
        <v>0</v>
      </c>
      <c r="V31" s="225">
        <f ca="1">T31+R31+O31</f>
        <v>0</v>
      </c>
      <c r="W31" s="141" t="s">
        <v>346</v>
      </c>
      <c r="X31" s="222" t="str">
        <f>B31</f>
        <v>Southampton</v>
      </c>
      <c r="Y31" s="180">
        <f ca="1">D31+N31</f>
        <v>0</v>
      </c>
      <c r="Z31" s="182">
        <f ca="1">U31+K31</f>
        <v>1</v>
      </c>
      <c r="AA31" s="182">
        <f ca="1">SUMPRODUCT(D31:J31,$D$1:$J$1)+SUMPRODUCT(N31:T31,$N$1:$T$1)</f>
        <v>10</v>
      </c>
      <c r="AB31" s="411">
        <f ca="1">K31+L31+U31+V31</f>
        <v>7</v>
      </c>
      <c r="AC31" s="412">
        <f>SUM(D31:F31)</f>
        <v>1</v>
      </c>
      <c r="AD31" s="412" t="str">
        <f ca="1">Y31&amp;"-"&amp;Z31-Y31&amp;" | "&amp;O31+E31&amp;"-"&amp;H31+J31+R31+T31</f>
        <v>0-1 | 1-5</v>
      </c>
      <c r="AE31" s="400">
        <f ca="1">Z31/$AG$1</f>
        <v>7.874015748031496E-3</v>
      </c>
      <c r="AF31" s="401">
        <f ca="1">AA31/$AG$1</f>
        <v>7.874015748031496E-2</v>
      </c>
      <c r="AG31" s="141" t="s">
        <v>346</v>
      </c>
    </row>
    <row r="32" spans="1:33" ht="15.75" x14ac:dyDescent="0.25">
      <c r="A32" s="221">
        <f>ROW()-2</f>
        <v>30</v>
      </c>
      <c r="B32" s="222" t="s">
        <v>14</v>
      </c>
      <c r="C32" s="141" t="s">
        <v>346</v>
      </c>
      <c r="D32" s="157">
        <f>COUNTIFS('Data1889-2026England'!E:E,$B32,'Data1889-2026England'!$D:$D,"&gt;="&amp;$B$1,'Data1889-2026England'!$D:$D,"&lt;="&amp;$B$2)</f>
        <v>0</v>
      </c>
      <c r="E32" s="158">
        <f>COUNTIFS('Data1889-2026England'!F:F,$B32,'Data1889-2026England'!$D:$D,"&gt;="&amp;$B$1,'Data1889-2026England'!$D:$D,"&lt;="&amp;$B$2)</f>
        <v>0</v>
      </c>
      <c r="F32" s="158">
        <f>COUNTIFS('Data1889-2026England'!G:G,$B32,'Data1889-2026England'!$D:$D,"&gt;="&amp;$B$1,'Data1889-2026England'!$D:$D,"&lt;="&amp;$B$2)+COUNTIFS('Data1889-2026England'!H:H,$B32,'Data1889-2026England'!$D:$D,"&gt;="&amp;$B$1,'Data1889-2026England'!$D:$D,"&lt;="&amp;$B$2)</f>
        <v>1</v>
      </c>
      <c r="G32" s="159">
        <f>COUNTIFS('Data1889-2026England'!I:I,$B32,'Data1889-2026England'!$D:$D,"&gt;="&amp;$B$1,'Data1889-2026England'!$D:$D,"&lt;="&amp;$B$2)</f>
        <v>1</v>
      </c>
      <c r="H32" s="158">
        <f>COUNTIFS('Data1889-2026England'!J:J,$B32,'Data1889-2026England'!$D:$D,"&gt;="&amp;$B$1,'Data1889-2026England'!$D:$D,"&lt;="&amp;$B$2)</f>
        <v>2</v>
      </c>
      <c r="I32" s="159">
        <f>COUNTIFS('Data1889-2026England'!K:K,$B32,'Data1889-2026England'!$D:$D,"&gt;="&amp;$B$1,'Data1889-2026England'!$D:$D,"&lt;="&amp;$B$2)</f>
        <v>0</v>
      </c>
      <c r="J32" s="158">
        <f>COUNTIFS('Data1889-2026England'!L:L,$B32,'Data1889-2026England'!$D:$D,"&gt;="&amp;$B$1,'Data1889-2026England'!$D:$D,"&lt;="&amp;$B$2)</f>
        <v>0</v>
      </c>
      <c r="K32" s="221">
        <f>I32+G32+D32</f>
        <v>1</v>
      </c>
      <c r="L32" s="225">
        <f>J32+H32+E32</f>
        <v>2</v>
      </c>
      <c r="M32" s="141" t="s">
        <v>346</v>
      </c>
      <c r="N32" s="160">
        <f ca="1">COUNTIFS('Data1889-2026England'!M:M,$B32,'Data1889-2026England'!$D:$D,"&gt;="&amp;$B$1,'Data1889-2026England'!$D:$D,"&lt;="&amp;$B$2)</f>
        <v>0</v>
      </c>
      <c r="O32" s="161">
        <f ca="1">COUNTIFS('Data1889-2026England'!N:N,$B32,'Data1889-2026England'!$D:$D,"&gt;="&amp;$B$1,'Data1889-2026England'!$D:$D,"&lt;="&amp;$B$2)</f>
        <v>0</v>
      </c>
      <c r="P32" s="161">
        <f ca="1">COUNTIFS('Data1889-2026England'!O:O,$B32,'Data1889-2026England'!$D:$D,"&gt;="&amp;$B$1,'Data1889-2026England'!$D:$D,"&lt;="&amp;$B$2)+COUNTIFS('Data1889-2026England'!P:P,$B32,'Data1889-2026England'!$D:$D,"&gt;="&amp;$B$1,'Data1889-2026England'!$D:$D,"&lt;="&amp;$B$2)</f>
        <v>0</v>
      </c>
      <c r="Q32" s="162">
        <f ca="1">COUNTIFS('Data1889-2026England'!Q:Q,$B32,'Data1889-2026England'!$D:$D,"&gt;="&amp;$B$1,'Data1889-2026England'!$D:$D,"&lt;="&amp;$B$2)</f>
        <v>0</v>
      </c>
      <c r="R32" s="161">
        <f ca="1">COUNTIFS('Data1889-2026England'!R:R,$B32,'Data1889-2026England'!$D:$D,"&gt;="&amp;$B$1,'Data1889-2026England'!$D:$D,"&lt;="&amp;$B$2)</f>
        <v>0</v>
      </c>
      <c r="S32" s="162">
        <f ca="1">COUNTIFS('Data1889-2026England'!S:S,$B32,'Data1889-2026England'!$D:$D,"&gt;="&amp;$B$1,'Data1889-2026England'!$D:$D,"&lt;="&amp;$B$2)</f>
        <v>1</v>
      </c>
      <c r="T32" s="163">
        <f ca="1">COUNTIFS('Data1889-2026England'!T:T,$B32,'Data1889-2026England'!$D:$D,"&gt;="&amp;$B$1,'Data1889-2026England'!$D:$D,"&lt;="&amp;$B$2)</f>
        <v>0</v>
      </c>
      <c r="U32" s="227">
        <f ca="1">S32+Q32+N32</f>
        <v>1</v>
      </c>
      <c r="V32" s="225">
        <f ca="1">T32+R32+O32</f>
        <v>0</v>
      </c>
      <c r="W32" s="141" t="s">
        <v>346</v>
      </c>
      <c r="X32" s="222" t="str">
        <f>B32</f>
        <v>Crystal Palace</v>
      </c>
      <c r="Y32" s="180">
        <f ca="1">D32+N32</f>
        <v>0</v>
      </c>
      <c r="Z32" s="182">
        <f ca="1">U32+K32</f>
        <v>2</v>
      </c>
      <c r="AA32" s="182">
        <f ca="1">SUMPRODUCT(D32:J32,$D$1:$J$1)+SUMPRODUCT(N32:T32,$N$1:$T$1)</f>
        <v>9</v>
      </c>
      <c r="AB32" s="411">
        <f ca="1">K32+L32+U32+V32</f>
        <v>4</v>
      </c>
      <c r="AC32" s="412">
        <f>SUM(D32:F32)</f>
        <v>1</v>
      </c>
      <c r="AD32" s="412" t="str">
        <f ca="1">Y32&amp;"-"&amp;Z32-Y32&amp;" | "&amp;O32+E32&amp;"-"&amp;H32+J32+R32+T32</f>
        <v>0-2 | 0-2</v>
      </c>
      <c r="AE32" s="400">
        <f ca="1">Z32/$AG$1</f>
        <v>1.5748031496062992E-2</v>
      </c>
      <c r="AF32" s="401">
        <f ca="1">AA32/$AG$1</f>
        <v>7.0866141732283464E-2</v>
      </c>
      <c r="AG32" s="141" t="s">
        <v>346</v>
      </c>
    </row>
    <row r="33" spans="1:33" ht="15.75" x14ac:dyDescent="0.25">
      <c r="A33" s="221">
        <f>ROW()-2</f>
        <v>31</v>
      </c>
      <c r="B33" s="222" t="s">
        <v>47</v>
      </c>
      <c r="C33" s="141" t="s">
        <v>346</v>
      </c>
      <c r="D33" s="157">
        <f>COUNTIFS('Data1889-2026England'!E:E,$B33,'Data1889-2026England'!$D:$D,"&gt;="&amp;$B$1,'Data1889-2026England'!$D:$D,"&lt;="&amp;$B$2)</f>
        <v>0</v>
      </c>
      <c r="E33" s="158">
        <f>COUNTIFS('Data1889-2026England'!F:F,$B33,'Data1889-2026England'!$D:$D,"&gt;="&amp;$B$1,'Data1889-2026England'!$D:$D,"&lt;="&amp;$B$2)</f>
        <v>1</v>
      </c>
      <c r="F33" s="158">
        <f>COUNTIFS('Data1889-2026England'!G:G,$B33,'Data1889-2026England'!$D:$D,"&gt;="&amp;$B$1,'Data1889-2026England'!$D:$D,"&lt;="&amp;$B$2)+COUNTIFS('Data1889-2026England'!H:H,$B33,'Data1889-2026England'!$D:$D,"&gt;="&amp;$B$1,'Data1889-2026England'!$D:$D,"&lt;="&amp;$B$2)</f>
        <v>1</v>
      </c>
      <c r="G33" s="159">
        <f>COUNTIFS('Data1889-2026England'!I:I,$B33,'Data1889-2026England'!$D:$D,"&gt;="&amp;$B$1,'Data1889-2026England'!$D:$D,"&lt;="&amp;$B$2)</f>
        <v>1</v>
      </c>
      <c r="H33" s="158">
        <f>COUNTIFS('Data1889-2026England'!J:J,$B33,'Data1889-2026England'!$D:$D,"&gt;="&amp;$B$1,'Data1889-2026England'!$D:$D,"&lt;="&amp;$B$2)</f>
        <v>2</v>
      </c>
      <c r="I33" s="159">
        <f>COUNTIFS('Data1889-2026England'!K:K,$B33,'Data1889-2026England'!$D:$D,"&gt;="&amp;$B$1,'Data1889-2026England'!$D:$D,"&lt;="&amp;$B$2)</f>
        <v>0</v>
      </c>
      <c r="J33" s="158">
        <f>COUNTIFS('Data1889-2026England'!L:L,$B33,'Data1889-2026England'!$D:$D,"&gt;="&amp;$B$1,'Data1889-2026England'!$D:$D,"&lt;="&amp;$B$2)</f>
        <v>1</v>
      </c>
      <c r="K33" s="221">
        <f>I33+G33+D33</f>
        <v>1</v>
      </c>
      <c r="L33" s="225">
        <f>J33+H33+E33</f>
        <v>4</v>
      </c>
      <c r="M33" s="141" t="s">
        <v>346</v>
      </c>
      <c r="N33" s="160">
        <f ca="1">COUNTIFS('Data1889-2026England'!M:M,$B33,'Data1889-2026England'!$D:$D,"&gt;="&amp;$B$1,'Data1889-2026England'!$D:$D,"&lt;="&amp;$B$2)</f>
        <v>0</v>
      </c>
      <c r="O33" s="161">
        <f ca="1">COUNTIFS('Data1889-2026England'!N:N,$B33,'Data1889-2026England'!$D:$D,"&gt;="&amp;$B$1,'Data1889-2026England'!$D:$D,"&lt;="&amp;$B$2)</f>
        <v>0</v>
      </c>
      <c r="P33" s="161">
        <f ca="1">COUNTIFS('Data1889-2026England'!O:O,$B33,'Data1889-2026England'!$D:$D,"&gt;="&amp;$B$1,'Data1889-2026England'!$D:$D,"&lt;="&amp;$B$2)+COUNTIFS('Data1889-2026England'!P:P,$B33,'Data1889-2026England'!$D:$D,"&gt;="&amp;$B$1,'Data1889-2026England'!$D:$D,"&lt;="&amp;$B$2)</f>
        <v>0</v>
      </c>
      <c r="Q33" s="162">
        <f ca="1">COUNTIFS('Data1889-2026England'!Q:Q,$B33,'Data1889-2026England'!$D:$D,"&gt;="&amp;$B$1,'Data1889-2026England'!$D:$D,"&lt;="&amp;$B$2)</f>
        <v>0</v>
      </c>
      <c r="R33" s="161">
        <f ca="1">COUNTIFS('Data1889-2026England'!R:R,$B33,'Data1889-2026England'!$D:$D,"&gt;="&amp;$B$1,'Data1889-2026England'!$D:$D,"&lt;="&amp;$B$2)</f>
        <v>0</v>
      </c>
      <c r="S33" s="162">
        <f ca="1">COUNTIFS('Data1889-2026England'!S:S,$B33,'Data1889-2026England'!$D:$D,"&gt;="&amp;$B$1,'Data1889-2026England'!$D:$D,"&lt;="&amp;$B$2)</f>
        <v>0</v>
      </c>
      <c r="T33" s="163">
        <f ca="1">COUNTIFS('Data1889-2026England'!T:T,$B33,'Data1889-2026England'!$D:$D,"&gt;="&amp;$B$1,'Data1889-2026England'!$D:$D,"&lt;="&amp;$B$2)</f>
        <v>0</v>
      </c>
      <c r="U33" s="227">
        <f ca="1">S33+Q33+N33</f>
        <v>0</v>
      </c>
      <c r="V33" s="225">
        <f ca="1">T33+R33+O33</f>
        <v>0</v>
      </c>
      <c r="W33" s="141" t="s">
        <v>346</v>
      </c>
      <c r="X33" s="222" t="str">
        <f>B33</f>
        <v>Cardiff</v>
      </c>
      <c r="Y33" s="180">
        <f ca="1">D33+N33</f>
        <v>0</v>
      </c>
      <c r="Z33" s="182">
        <f ca="1">U33+K33</f>
        <v>1</v>
      </c>
      <c r="AA33" s="182">
        <f ca="1">SUMPRODUCT(D33:J33,$D$1:$J$1)+SUMPRODUCT(N33:T33,$N$1:$T$1)</f>
        <v>9</v>
      </c>
      <c r="AB33" s="411">
        <f ca="1">K33+L33+U33+V33</f>
        <v>5</v>
      </c>
      <c r="AC33" s="412">
        <f>SUM(D33:F33)</f>
        <v>2</v>
      </c>
      <c r="AD33" s="412" t="str">
        <f ca="1">Y33&amp;"-"&amp;Z33-Y33&amp;" | "&amp;O33+E33&amp;"-"&amp;H33+J33+R33+T33</f>
        <v>0-1 | 1-3</v>
      </c>
      <c r="AE33" s="400">
        <f ca="1">Z33/$AG$1</f>
        <v>7.874015748031496E-3</v>
      </c>
      <c r="AF33" s="401">
        <f ca="1">AA33/$AG$1</f>
        <v>7.0866141732283464E-2</v>
      </c>
      <c r="AG33" s="141" t="s">
        <v>346</v>
      </c>
    </row>
    <row r="34" spans="1:33" ht="15.75" x14ac:dyDescent="0.25">
      <c r="A34" s="221">
        <f>ROW()-2</f>
        <v>32</v>
      </c>
      <c r="B34" s="222" t="s">
        <v>7</v>
      </c>
      <c r="C34" s="141" t="s">
        <v>346</v>
      </c>
      <c r="D34" s="157">
        <f>COUNTIFS('Data1889-2026England'!E:E,$B34,'Data1889-2026England'!$D:$D,"&gt;="&amp;$B$1,'Data1889-2026England'!$D:$D,"&lt;="&amp;$B$2)</f>
        <v>0</v>
      </c>
      <c r="E34" s="158">
        <f>COUNTIFS('Data1889-2026England'!F:F,$B34,'Data1889-2026England'!$D:$D,"&gt;="&amp;$B$1,'Data1889-2026England'!$D:$D,"&lt;="&amp;$B$2)</f>
        <v>0</v>
      </c>
      <c r="F34" s="158">
        <f>COUNTIFS('Data1889-2026England'!G:G,$B34,'Data1889-2026England'!$D:$D,"&gt;="&amp;$B$1,'Data1889-2026England'!$D:$D,"&lt;="&amp;$B$2)+COUNTIFS('Data1889-2026England'!H:H,$B34,'Data1889-2026England'!$D:$D,"&gt;="&amp;$B$1,'Data1889-2026England'!$D:$D,"&lt;="&amp;$B$2)</f>
        <v>2</v>
      </c>
      <c r="G34" s="159">
        <f>COUNTIFS('Data1889-2026England'!I:I,$B34,'Data1889-2026England'!$D:$D,"&gt;="&amp;$B$1,'Data1889-2026England'!$D:$D,"&lt;="&amp;$B$2)</f>
        <v>0</v>
      </c>
      <c r="H34" s="158">
        <f>COUNTIFS('Data1889-2026England'!J:J,$B34,'Data1889-2026England'!$D:$D,"&gt;="&amp;$B$1,'Data1889-2026England'!$D:$D,"&lt;="&amp;$B$2)</f>
        <v>1</v>
      </c>
      <c r="I34" s="159">
        <f>COUNTIFS('Data1889-2026England'!K:K,$B34,'Data1889-2026England'!$D:$D,"&gt;="&amp;$B$1,'Data1889-2026England'!$D:$D,"&lt;="&amp;$B$2)</f>
        <v>1</v>
      </c>
      <c r="J34" s="158">
        <f>COUNTIFS('Data1889-2026England'!L:L,$B34,'Data1889-2026England'!$D:$D,"&gt;="&amp;$B$1,'Data1889-2026England'!$D:$D,"&lt;="&amp;$B$2)</f>
        <v>2</v>
      </c>
      <c r="K34" s="221">
        <f>I34+G34+D34</f>
        <v>1</v>
      </c>
      <c r="L34" s="225">
        <f>J34+H34+E34</f>
        <v>3</v>
      </c>
      <c r="M34" s="141" t="s">
        <v>346</v>
      </c>
      <c r="N34" s="160">
        <f ca="1">COUNTIFS('Data1889-2026England'!M:M,$B34,'Data1889-2026England'!$D:$D,"&gt;="&amp;$B$1,'Data1889-2026England'!$D:$D,"&lt;="&amp;$B$2)</f>
        <v>0</v>
      </c>
      <c r="O34" s="161">
        <f ca="1">COUNTIFS('Data1889-2026England'!N:N,$B34,'Data1889-2026England'!$D:$D,"&gt;="&amp;$B$1,'Data1889-2026England'!$D:$D,"&lt;="&amp;$B$2)</f>
        <v>0</v>
      </c>
      <c r="P34" s="161">
        <f ca="1">COUNTIFS('Data1889-2026England'!O:O,$B34,'Data1889-2026England'!$D:$D,"&gt;="&amp;$B$1,'Data1889-2026England'!$D:$D,"&lt;="&amp;$B$2)+COUNTIFS('Data1889-2026England'!P:P,$B34,'Data1889-2026England'!$D:$D,"&gt;="&amp;$B$1,'Data1889-2026England'!$D:$D,"&lt;="&amp;$B$2)</f>
        <v>0</v>
      </c>
      <c r="Q34" s="162">
        <f ca="1">COUNTIFS('Data1889-2026England'!Q:Q,$B34,'Data1889-2026England'!$D:$D,"&gt;="&amp;$B$1,'Data1889-2026England'!$D:$D,"&lt;="&amp;$B$2)</f>
        <v>0</v>
      </c>
      <c r="R34" s="161">
        <f ca="1">COUNTIFS('Data1889-2026England'!R:R,$B34,'Data1889-2026England'!$D:$D,"&gt;="&amp;$B$1,'Data1889-2026England'!$D:$D,"&lt;="&amp;$B$2)</f>
        <v>1</v>
      </c>
      <c r="S34" s="162">
        <f ca="1">COUNTIFS('Data1889-2026England'!S:S,$B34,'Data1889-2026England'!$D:$D,"&gt;="&amp;$B$1,'Data1889-2026England'!$D:$D,"&lt;="&amp;$B$2)</f>
        <v>0</v>
      </c>
      <c r="T34" s="163">
        <f ca="1">COUNTIFS('Data1889-2026England'!T:T,$B34,'Data1889-2026England'!$D:$D,"&gt;="&amp;$B$1,'Data1889-2026England'!$D:$D,"&lt;="&amp;$B$2)</f>
        <v>0</v>
      </c>
      <c r="U34" s="227">
        <f ca="1">S34+Q34+N34</f>
        <v>0</v>
      </c>
      <c r="V34" s="225">
        <f ca="1">T34+R34+O34</f>
        <v>1</v>
      </c>
      <c r="W34" s="141" t="s">
        <v>346</v>
      </c>
      <c r="X34" s="222" t="str">
        <f>B34</f>
        <v>Middlesbrough</v>
      </c>
      <c r="Y34" s="180">
        <f ca="1">D34+N34</f>
        <v>0</v>
      </c>
      <c r="Z34" s="182">
        <f ca="1">U34+K34</f>
        <v>1</v>
      </c>
      <c r="AA34" s="182">
        <f ca="1">SUMPRODUCT(D34:J34,$D$1:$J$1)+SUMPRODUCT(N34:T34,$N$1:$T$1)</f>
        <v>9</v>
      </c>
      <c r="AB34" s="411">
        <f ca="1">K34+L34+U34+V34</f>
        <v>5</v>
      </c>
      <c r="AC34" s="412">
        <f>SUM(D34:F34)</f>
        <v>2</v>
      </c>
      <c r="AD34" s="412" t="str">
        <f ca="1">Y34&amp;"-"&amp;Z34-Y34&amp;" | "&amp;O34+E34&amp;"-"&amp;H34+J34+R34+T34</f>
        <v>0-1 | 0-4</v>
      </c>
      <c r="AE34" s="400">
        <f ca="1">Z34/$AG$1</f>
        <v>7.874015748031496E-3</v>
      </c>
      <c r="AF34" s="401">
        <f ca="1">AA34/$AG$1</f>
        <v>7.0866141732283464E-2</v>
      </c>
      <c r="AG34" s="141" t="s">
        <v>346</v>
      </c>
    </row>
    <row r="35" spans="1:33" ht="15.75" x14ac:dyDescent="0.25">
      <c r="A35" s="221">
        <f>ROW()-2</f>
        <v>33</v>
      </c>
      <c r="B35" s="222" t="s">
        <v>11</v>
      </c>
      <c r="C35" s="141" t="s">
        <v>346</v>
      </c>
      <c r="D35" s="157">
        <f>COUNTIFS('Data1889-2026England'!E:E,$B35,'Data1889-2026England'!$D:$D,"&gt;="&amp;$B$1,'Data1889-2026England'!$D:$D,"&lt;="&amp;$B$2)</f>
        <v>0</v>
      </c>
      <c r="E35" s="158">
        <f>COUNTIFS('Data1889-2026England'!F:F,$B35,'Data1889-2026England'!$D:$D,"&gt;="&amp;$B$1,'Data1889-2026England'!$D:$D,"&lt;="&amp;$B$2)</f>
        <v>1</v>
      </c>
      <c r="F35" s="158">
        <f>COUNTIFS('Data1889-2026England'!G:G,$B35,'Data1889-2026England'!$D:$D,"&gt;="&amp;$B$1,'Data1889-2026England'!$D:$D,"&lt;="&amp;$B$2)+COUNTIFS('Data1889-2026England'!H:H,$B35,'Data1889-2026England'!$D:$D,"&gt;="&amp;$B$1,'Data1889-2026England'!$D:$D,"&lt;="&amp;$B$2)</f>
        <v>2</v>
      </c>
      <c r="G35" s="159">
        <f>COUNTIFS('Data1889-2026England'!I:I,$B35,'Data1889-2026England'!$D:$D,"&gt;="&amp;$B$1,'Data1889-2026England'!$D:$D,"&lt;="&amp;$B$2)</f>
        <v>1</v>
      </c>
      <c r="H35" s="158">
        <f>COUNTIFS('Data1889-2026England'!J:J,$B35,'Data1889-2026England'!$D:$D,"&gt;="&amp;$B$1,'Data1889-2026England'!$D:$D,"&lt;="&amp;$B$2)</f>
        <v>2</v>
      </c>
      <c r="I35" s="159">
        <f>COUNTIFS('Data1889-2026England'!K:K,$B35,'Data1889-2026England'!$D:$D,"&gt;="&amp;$B$1,'Data1889-2026England'!$D:$D,"&lt;="&amp;$B$2)</f>
        <v>0</v>
      </c>
      <c r="J35" s="158">
        <f>COUNTIFS('Data1889-2026England'!L:L,$B35,'Data1889-2026England'!$D:$D,"&gt;="&amp;$B$1,'Data1889-2026England'!$D:$D,"&lt;="&amp;$B$2)</f>
        <v>0</v>
      </c>
      <c r="K35" s="221">
        <f>I35+G35+D35</f>
        <v>1</v>
      </c>
      <c r="L35" s="225">
        <f>J35+H35+E35</f>
        <v>3</v>
      </c>
      <c r="M35" s="141" t="s">
        <v>346</v>
      </c>
      <c r="N35" s="160">
        <f ca="1">COUNTIFS('Data1889-2026England'!M:M,$B35,'Data1889-2026England'!$D:$D,"&gt;="&amp;$B$1,'Data1889-2026England'!$D:$D,"&lt;="&amp;$B$2)</f>
        <v>0</v>
      </c>
      <c r="O35" s="161">
        <f ca="1">COUNTIFS('Data1889-2026England'!N:N,$B35,'Data1889-2026England'!$D:$D,"&gt;="&amp;$B$1,'Data1889-2026England'!$D:$D,"&lt;="&amp;$B$2)</f>
        <v>0</v>
      </c>
      <c r="P35" s="161">
        <f ca="1">COUNTIFS('Data1889-2026England'!O:O,$B35,'Data1889-2026England'!$D:$D,"&gt;="&amp;$B$1,'Data1889-2026England'!$D:$D,"&lt;="&amp;$B$2)+COUNTIFS('Data1889-2026England'!P:P,$B35,'Data1889-2026England'!$D:$D,"&gt;="&amp;$B$1,'Data1889-2026England'!$D:$D,"&lt;="&amp;$B$2)</f>
        <v>0</v>
      </c>
      <c r="Q35" s="162">
        <f ca="1">COUNTIFS('Data1889-2026England'!Q:Q,$B35,'Data1889-2026England'!$D:$D,"&gt;="&amp;$B$1,'Data1889-2026England'!$D:$D,"&lt;="&amp;$B$2)</f>
        <v>0</v>
      </c>
      <c r="R35" s="161">
        <f ca="1">COUNTIFS('Data1889-2026England'!R:R,$B35,'Data1889-2026England'!$D:$D,"&gt;="&amp;$B$1,'Data1889-2026England'!$D:$D,"&lt;="&amp;$B$2)</f>
        <v>0</v>
      </c>
      <c r="S35" s="162">
        <f ca="1">COUNTIFS('Data1889-2026England'!S:S,$B35,'Data1889-2026England'!$D:$D,"&gt;="&amp;$B$1,'Data1889-2026England'!$D:$D,"&lt;="&amp;$B$2)</f>
        <v>0</v>
      </c>
      <c r="T35" s="163">
        <f ca="1">COUNTIFS('Data1889-2026England'!T:T,$B35,'Data1889-2026England'!$D:$D,"&gt;="&amp;$B$1,'Data1889-2026England'!$D:$D,"&lt;="&amp;$B$2)</f>
        <v>0</v>
      </c>
      <c r="U35" s="227">
        <f ca="1">S35+Q35+N35</f>
        <v>0</v>
      </c>
      <c r="V35" s="225">
        <f ca="1">T35+R35+O35</f>
        <v>0</v>
      </c>
      <c r="W35" s="141" t="s">
        <v>346</v>
      </c>
      <c r="X35" s="222" t="str">
        <f>B35</f>
        <v>Blackpool</v>
      </c>
      <c r="Y35" s="180">
        <f ca="1">D35+N35</f>
        <v>0</v>
      </c>
      <c r="Z35" s="182">
        <f ca="1">U35+K35</f>
        <v>1</v>
      </c>
      <c r="AA35" s="182">
        <f ca="1">SUMPRODUCT(D35:J35,$D$1:$J$1)+SUMPRODUCT(N35:T35,$N$1:$T$1)</f>
        <v>9</v>
      </c>
      <c r="AB35" s="411">
        <f ca="1">K35+L35+U35+V35</f>
        <v>4</v>
      </c>
      <c r="AC35" s="412">
        <f>SUM(D35:F35)</f>
        <v>3</v>
      </c>
      <c r="AD35" s="412" t="str">
        <f ca="1">Y35&amp;"-"&amp;Z35-Y35&amp;" | "&amp;O35+E35&amp;"-"&amp;H35+J35+R35+T35</f>
        <v>0-1 | 1-2</v>
      </c>
      <c r="AE35" s="400">
        <f ca="1">Z35/$AG$1</f>
        <v>7.874015748031496E-3</v>
      </c>
      <c r="AF35" s="401">
        <f ca="1">AA35/$AG$1</f>
        <v>7.0866141732283464E-2</v>
      </c>
      <c r="AG35" s="141" t="s">
        <v>346</v>
      </c>
    </row>
    <row r="36" spans="1:33" ht="15.75" x14ac:dyDescent="0.25">
      <c r="A36" s="221">
        <f>ROW()-2</f>
        <v>34</v>
      </c>
      <c r="B36" s="222" t="s">
        <v>46</v>
      </c>
      <c r="C36" s="141" t="s">
        <v>346</v>
      </c>
      <c r="D36" s="157">
        <f>COUNTIFS('Data1889-2026England'!E:E,$B36,'Data1889-2026England'!$D:$D,"&gt;="&amp;$B$1,'Data1889-2026England'!$D:$D,"&lt;="&amp;$B$2)</f>
        <v>0</v>
      </c>
      <c r="E36" s="158">
        <f>COUNTIFS('Data1889-2026England'!F:F,$B36,'Data1889-2026England'!$D:$D,"&gt;="&amp;$B$1,'Data1889-2026England'!$D:$D,"&lt;="&amp;$B$2)</f>
        <v>1</v>
      </c>
      <c r="F36" s="158">
        <f>COUNTIFS('Data1889-2026England'!G:G,$B36,'Data1889-2026England'!$D:$D,"&gt;="&amp;$B$1,'Data1889-2026England'!$D:$D,"&lt;="&amp;$B$2)+COUNTIFS('Data1889-2026England'!H:H,$B36,'Data1889-2026England'!$D:$D,"&gt;="&amp;$B$1,'Data1889-2026England'!$D:$D,"&lt;="&amp;$B$2)</f>
        <v>2</v>
      </c>
      <c r="G36" s="159">
        <f>COUNTIFS('Data1889-2026England'!I:I,$B36,'Data1889-2026England'!$D:$D,"&gt;="&amp;$B$1,'Data1889-2026England'!$D:$D,"&lt;="&amp;$B$2)</f>
        <v>1</v>
      </c>
      <c r="H36" s="158">
        <f>COUNTIFS('Data1889-2026England'!J:J,$B36,'Data1889-2026England'!$D:$D,"&gt;="&amp;$B$1,'Data1889-2026England'!$D:$D,"&lt;="&amp;$B$2)</f>
        <v>1</v>
      </c>
      <c r="I36" s="159">
        <f>COUNTIFS('Data1889-2026England'!K:K,$B36,'Data1889-2026England'!$D:$D,"&gt;="&amp;$B$1,'Data1889-2026England'!$D:$D,"&lt;="&amp;$B$2)</f>
        <v>0</v>
      </c>
      <c r="J36" s="158">
        <f>COUNTIFS('Data1889-2026England'!L:L,$B36,'Data1889-2026England'!$D:$D,"&gt;="&amp;$B$1,'Data1889-2026England'!$D:$D,"&lt;="&amp;$B$2)</f>
        <v>0</v>
      </c>
      <c r="K36" s="221">
        <f>I36+G36+D36</f>
        <v>1</v>
      </c>
      <c r="L36" s="225">
        <f>J36+H36+E36</f>
        <v>2</v>
      </c>
      <c r="M36" s="141" t="s">
        <v>346</v>
      </c>
      <c r="N36" s="160">
        <f ca="1">COUNTIFS('Data1889-2026England'!M:M,$B36,'Data1889-2026England'!$D:$D,"&gt;="&amp;$B$1,'Data1889-2026England'!$D:$D,"&lt;="&amp;$B$2)</f>
        <v>0</v>
      </c>
      <c r="O36" s="161">
        <f ca="1">COUNTIFS('Data1889-2026England'!N:N,$B36,'Data1889-2026England'!$D:$D,"&gt;="&amp;$B$1,'Data1889-2026England'!$D:$D,"&lt;="&amp;$B$2)</f>
        <v>0</v>
      </c>
      <c r="P36" s="161">
        <f ca="1">COUNTIFS('Data1889-2026England'!O:O,$B36,'Data1889-2026England'!$D:$D,"&gt;="&amp;$B$1,'Data1889-2026England'!$D:$D,"&lt;="&amp;$B$2)+COUNTIFS('Data1889-2026England'!P:P,$B36,'Data1889-2026England'!$D:$D,"&gt;="&amp;$B$1,'Data1889-2026England'!$D:$D,"&lt;="&amp;$B$2)</f>
        <v>0</v>
      </c>
      <c r="Q36" s="162">
        <f ca="1">COUNTIFS('Data1889-2026England'!Q:Q,$B36,'Data1889-2026England'!$D:$D,"&gt;="&amp;$B$1,'Data1889-2026England'!$D:$D,"&lt;="&amp;$B$2)</f>
        <v>0</v>
      </c>
      <c r="R36" s="161">
        <f ca="1">COUNTIFS('Data1889-2026England'!R:R,$B36,'Data1889-2026England'!$D:$D,"&gt;="&amp;$B$1,'Data1889-2026England'!$D:$D,"&lt;="&amp;$B$2)</f>
        <v>0</v>
      </c>
      <c r="S36" s="162">
        <f ca="1">COUNTIFS('Data1889-2026England'!S:S,$B36,'Data1889-2026England'!$D:$D,"&gt;="&amp;$B$1,'Data1889-2026England'!$D:$D,"&lt;="&amp;$B$2)</f>
        <v>0</v>
      </c>
      <c r="T36" s="163">
        <f ca="1">COUNTIFS('Data1889-2026England'!T:T,$B36,'Data1889-2026England'!$D:$D,"&gt;="&amp;$B$1,'Data1889-2026England'!$D:$D,"&lt;="&amp;$B$2)</f>
        <v>0</v>
      </c>
      <c r="U36" s="227">
        <f ca="1">S36+Q36+N36</f>
        <v>0</v>
      </c>
      <c r="V36" s="225">
        <f ca="1">T36+R36+O36</f>
        <v>0</v>
      </c>
      <c r="W36" s="141" t="s">
        <v>346</v>
      </c>
      <c r="X36" s="222" t="str">
        <f>B36</f>
        <v>Charlton</v>
      </c>
      <c r="Y36" s="180">
        <f ca="1">D36+N36</f>
        <v>0</v>
      </c>
      <c r="Z36" s="182">
        <f ca="1">U36+K36</f>
        <v>1</v>
      </c>
      <c r="AA36" s="182">
        <f ca="1">SUMPRODUCT(D36:J36,$D$1:$J$1)+SUMPRODUCT(N36:T36,$N$1:$T$1)</f>
        <v>8</v>
      </c>
      <c r="AB36" s="411">
        <f ca="1">K36+L36+U36+V36</f>
        <v>3</v>
      </c>
      <c r="AC36" s="412">
        <f>SUM(D36:F36)</f>
        <v>3</v>
      </c>
      <c r="AD36" s="412" t="str">
        <f ca="1">Y36&amp;"-"&amp;Z36-Y36&amp;" | "&amp;O36+E36&amp;"-"&amp;H36+J36+R36+T36</f>
        <v>0-1 | 1-1</v>
      </c>
      <c r="AE36" s="400">
        <f ca="1">Z36/$AG$1</f>
        <v>7.874015748031496E-3</v>
      </c>
      <c r="AF36" s="401">
        <f ca="1">AA36/$AG$1</f>
        <v>6.2992125984251968E-2</v>
      </c>
      <c r="AG36" s="141" t="s">
        <v>346</v>
      </c>
    </row>
    <row r="37" spans="1:33" ht="15.75" x14ac:dyDescent="0.25">
      <c r="A37" s="221">
        <f>ROW()-2</f>
        <v>35</v>
      </c>
      <c r="B37" s="222" t="s">
        <v>26</v>
      </c>
      <c r="C37" s="141" t="s">
        <v>346</v>
      </c>
      <c r="D37" s="157">
        <f>COUNTIFS('Data1889-2026England'!E:E,$B37,'Data1889-2026England'!$D:$D,"&gt;="&amp;$B$1,'Data1889-2026England'!$D:$D,"&lt;="&amp;$B$2)</f>
        <v>0</v>
      </c>
      <c r="E37" s="158">
        <f>COUNTIFS('Data1889-2026England'!F:F,$B37,'Data1889-2026England'!$D:$D,"&gt;="&amp;$B$1,'Data1889-2026England'!$D:$D,"&lt;="&amp;$B$2)</f>
        <v>0</v>
      </c>
      <c r="F37" s="158">
        <f>COUNTIFS('Data1889-2026England'!G:G,$B37,'Data1889-2026England'!$D:$D,"&gt;="&amp;$B$1,'Data1889-2026England'!$D:$D,"&lt;="&amp;$B$2)+COUNTIFS('Data1889-2026England'!H:H,$B37,'Data1889-2026England'!$D:$D,"&gt;="&amp;$B$1,'Data1889-2026England'!$D:$D,"&lt;="&amp;$B$2)</f>
        <v>1</v>
      </c>
      <c r="G37" s="159">
        <f>COUNTIFS('Data1889-2026England'!I:I,$B37,'Data1889-2026England'!$D:$D,"&gt;="&amp;$B$1,'Data1889-2026England'!$D:$D,"&lt;="&amp;$B$2)</f>
        <v>2</v>
      </c>
      <c r="H37" s="158">
        <f>COUNTIFS('Data1889-2026England'!J:J,$B37,'Data1889-2026England'!$D:$D,"&gt;="&amp;$B$1,'Data1889-2026England'!$D:$D,"&lt;="&amp;$B$2)</f>
        <v>0</v>
      </c>
      <c r="I37" s="159">
        <f>COUNTIFS('Data1889-2026England'!K:K,$B37,'Data1889-2026England'!$D:$D,"&gt;="&amp;$B$1,'Data1889-2026England'!$D:$D,"&lt;="&amp;$B$2)</f>
        <v>0</v>
      </c>
      <c r="J37" s="158">
        <f>COUNTIFS('Data1889-2026England'!L:L,$B37,'Data1889-2026England'!$D:$D,"&gt;="&amp;$B$1,'Data1889-2026England'!$D:$D,"&lt;="&amp;$B$2)</f>
        <v>0</v>
      </c>
      <c r="K37" s="221">
        <f>I37+G37+D37</f>
        <v>2</v>
      </c>
      <c r="L37" s="225">
        <f>J37+H37+E37</f>
        <v>0</v>
      </c>
      <c r="M37" s="141" t="s">
        <v>346</v>
      </c>
      <c r="N37" s="160">
        <f ca="1">COUNTIFS('Data1889-2026England'!M:M,$B37,'Data1889-2026England'!$D:$D,"&gt;="&amp;$B$1,'Data1889-2026England'!$D:$D,"&lt;="&amp;$B$2)</f>
        <v>0</v>
      </c>
      <c r="O37" s="161">
        <f ca="1">COUNTIFS('Data1889-2026England'!N:N,$B37,'Data1889-2026England'!$D:$D,"&gt;="&amp;$B$1,'Data1889-2026England'!$D:$D,"&lt;="&amp;$B$2)</f>
        <v>0</v>
      </c>
      <c r="P37" s="161">
        <f ca="1">COUNTIFS('Data1889-2026England'!O:O,$B37,'Data1889-2026England'!$D:$D,"&gt;="&amp;$B$1,'Data1889-2026England'!$D:$D,"&lt;="&amp;$B$2)+COUNTIFS('Data1889-2026England'!P:P,$B37,'Data1889-2026England'!$D:$D,"&gt;="&amp;$B$1,'Data1889-2026England'!$D:$D,"&lt;="&amp;$B$2)</f>
        <v>0</v>
      </c>
      <c r="Q37" s="162">
        <f ca="1">COUNTIFS('Data1889-2026England'!Q:Q,$B37,'Data1889-2026England'!$D:$D,"&gt;="&amp;$B$1,'Data1889-2026England'!$D:$D,"&lt;="&amp;$B$2)</f>
        <v>0</v>
      </c>
      <c r="R37" s="161">
        <f ca="1">COUNTIFS('Data1889-2026England'!R:R,$B37,'Data1889-2026England'!$D:$D,"&gt;="&amp;$B$1,'Data1889-2026England'!$D:$D,"&lt;="&amp;$B$2)</f>
        <v>0</v>
      </c>
      <c r="S37" s="162">
        <f ca="1">COUNTIFS('Data1889-2026England'!S:S,$B37,'Data1889-2026England'!$D:$D,"&gt;="&amp;$B$1,'Data1889-2026England'!$D:$D,"&lt;="&amp;$B$2)</f>
        <v>0</v>
      </c>
      <c r="T37" s="163">
        <f ca="1">COUNTIFS('Data1889-2026England'!T:T,$B37,'Data1889-2026England'!$D:$D,"&gt;="&amp;$B$1,'Data1889-2026England'!$D:$D,"&lt;="&amp;$B$2)</f>
        <v>0</v>
      </c>
      <c r="U37" s="227">
        <f ca="1">S37+Q37+N37</f>
        <v>0</v>
      </c>
      <c r="V37" s="225">
        <f ca="1">T37+R37+O37</f>
        <v>0</v>
      </c>
      <c r="W37" s="141" t="s">
        <v>346</v>
      </c>
      <c r="X37" s="222" t="str">
        <f>B37</f>
        <v>Bury</v>
      </c>
      <c r="Y37" s="180">
        <f ca="1">D37+N37</f>
        <v>0</v>
      </c>
      <c r="Z37" s="182">
        <f ca="1">U37+K37</f>
        <v>2</v>
      </c>
      <c r="AA37" s="182">
        <f ca="1">SUMPRODUCT(D37:J37,$D$1:$J$1)+SUMPRODUCT(N37:T37,$N$1:$T$1)</f>
        <v>7</v>
      </c>
      <c r="AB37" s="411">
        <f ca="1">K37+L37+U37+V37</f>
        <v>2</v>
      </c>
      <c r="AC37" s="412">
        <f>SUM(D37:F37)</f>
        <v>1</v>
      </c>
      <c r="AD37" s="412" t="str">
        <f ca="1">Y37&amp;"-"&amp;Z37-Y37&amp;" | "&amp;O37+E37&amp;"-"&amp;H37+J37+R37+T37</f>
        <v>0-2 | 0-0</v>
      </c>
      <c r="AE37" s="400">
        <f ca="1">Z37/$AG$1</f>
        <v>1.5748031496062992E-2</v>
      </c>
      <c r="AF37" s="401">
        <f ca="1">AA37/$AG$1</f>
        <v>5.5118110236220472E-2</v>
      </c>
      <c r="AG37" s="141" t="s">
        <v>346</v>
      </c>
    </row>
    <row r="38" spans="1:33" ht="15.75" x14ac:dyDescent="0.25">
      <c r="A38" s="221">
        <f>ROW()-2</f>
        <v>36</v>
      </c>
      <c r="B38" s="222" t="s">
        <v>58</v>
      </c>
      <c r="C38" s="141" t="s">
        <v>346</v>
      </c>
      <c r="D38" s="157">
        <f>COUNTIFS('Data1889-2026England'!E:E,$B38,'Data1889-2026England'!$D:$D,"&gt;="&amp;$B$1,'Data1889-2026England'!$D:$D,"&lt;="&amp;$B$2)</f>
        <v>0</v>
      </c>
      <c r="E38" s="158">
        <f>COUNTIFS('Data1889-2026England'!F:F,$B38,'Data1889-2026England'!$D:$D,"&gt;="&amp;$B$1,'Data1889-2026England'!$D:$D,"&lt;="&amp;$B$2)</f>
        <v>0</v>
      </c>
      <c r="F38" s="158">
        <f>COUNTIFS('Data1889-2026England'!G:G,$B38,'Data1889-2026England'!$D:$D,"&gt;="&amp;$B$1,'Data1889-2026England'!$D:$D,"&lt;="&amp;$B$2)+COUNTIFS('Data1889-2026England'!H:H,$B38,'Data1889-2026England'!$D:$D,"&gt;="&amp;$B$1,'Data1889-2026England'!$D:$D,"&lt;="&amp;$B$2)</f>
        <v>2</v>
      </c>
      <c r="G38" s="159">
        <f>COUNTIFS('Data1889-2026England'!I:I,$B38,'Data1889-2026England'!$D:$D,"&gt;="&amp;$B$1,'Data1889-2026England'!$D:$D,"&lt;="&amp;$B$2)</f>
        <v>0</v>
      </c>
      <c r="H38" s="158">
        <f>COUNTIFS('Data1889-2026England'!J:J,$B38,'Data1889-2026England'!$D:$D,"&gt;="&amp;$B$1,'Data1889-2026England'!$D:$D,"&lt;="&amp;$B$2)</f>
        <v>1</v>
      </c>
      <c r="I38" s="159">
        <f>COUNTIFS('Data1889-2026England'!K:K,$B38,'Data1889-2026England'!$D:$D,"&gt;="&amp;$B$1,'Data1889-2026England'!$D:$D,"&lt;="&amp;$B$2)</f>
        <v>1</v>
      </c>
      <c r="J38" s="158">
        <f>COUNTIFS('Data1889-2026England'!L:L,$B38,'Data1889-2026England'!$D:$D,"&gt;="&amp;$B$1,'Data1889-2026England'!$D:$D,"&lt;="&amp;$B$2)</f>
        <v>1</v>
      </c>
      <c r="K38" s="221">
        <f>I38+G38+D38</f>
        <v>1</v>
      </c>
      <c r="L38" s="225">
        <f>J38+H38+E38</f>
        <v>2</v>
      </c>
      <c r="M38" s="141" t="s">
        <v>346</v>
      </c>
      <c r="N38" s="160">
        <f ca="1">COUNTIFS('Data1889-2026England'!M:M,$B38,'Data1889-2026England'!$D:$D,"&gt;="&amp;$B$1,'Data1889-2026England'!$D:$D,"&lt;="&amp;$B$2)</f>
        <v>0</v>
      </c>
      <c r="O38" s="161">
        <f ca="1">COUNTIFS('Data1889-2026England'!N:N,$B38,'Data1889-2026England'!$D:$D,"&gt;="&amp;$B$1,'Data1889-2026England'!$D:$D,"&lt;="&amp;$B$2)</f>
        <v>0</v>
      </c>
      <c r="P38" s="161">
        <f ca="1">COUNTIFS('Data1889-2026England'!O:O,$B38,'Data1889-2026England'!$D:$D,"&gt;="&amp;$B$1,'Data1889-2026England'!$D:$D,"&lt;="&amp;$B$2)+COUNTIFS('Data1889-2026England'!P:P,$B38,'Data1889-2026England'!$D:$D,"&gt;="&amp;$B$1,'Data1889-2026England'!$D:$D,"&lt;="&amp;$B$2)</f>
        <v>0</v>
      </c>
      <c r="Q38" s="162">
        <f ca="1">COUNTIFS('Data1889-2026England'!Q:Q,$B38,'Data1889-2026England'!$D:$D,"&gt;="&amp;$B$1,'Data1889-2026England'!$D:$D,"&lt;="&amp;$B$2)</f>
        <v>0</v>
      </c>
      <c r="R38" s="161">
        <f ca="1">COUNTIFS('Data1889-2026England'!R:R,$B38,'Data1889-2026England'!$D:$D,"&gt;="&amp;$B$1,'Data1889-2026England'!$D:$D,"&lt;="&amp;$B$2)</f>
        <v>0</v>
      </c>
      <c r="S38" s="162">
        <f ca="1">COUNTIFS('Data1889-2026England'!S:S,$B38,'Data1889-2026England'!$D:$D,"&gt;="&amp;$B$1,'Data1889-2026England'!$D:$D,"&lt;="&amp;$B$2)</f>
        <v>0</v>
      </c>
      <c r="T38" s="163">
        <f ca="1">COUNTIFS('Data1889-2026England'!T:T,$B38,'Data1889-2026England'!$D:$D,"&gt;="&amp;$B$1,'Data1889-2026England'!$D:$D,"&lt;="&amp;$B$2)</f>
        <v>0</v>
      </c>
      <c r="U38" s="227">
        <f ca="1">S38+Q38+N38</f>
        <v>0</v>
      </c>
      <c r="V38" s="225">
        <f ca="1">T38+R38+O38</f>
        <v>0</v>
      </c>
      <c r="W38" s="141" t="s">
        <v>346</v>
      </c>
      <c r="X38" s="222" t="str">
        <f>B38</f>
        <v>Stoke</v>
      </c>
      <c r="Y38" s="180">
        <f ca="1">D38+N38</f>
        <v>0</v>
      </c>
      <c r="Z38" s="182">
        <f ca="1">U38+K38</f>
        <v>1</v>
      </c>
      <c r="AA38" s="182">
        <f ca="1">SUMPRODUCT(D38:J38,$D$1:$J$1)+SUMPRODUCT(N38:T38,$N$1:$T$1)</f>
        <v>7</v>
      </c>
      <c r="AB38" s="411">
        <f ca="1">K38+L38+U38+V38</f>
        <v>3</v>
      </c>
      <c r="AC38" s="412">
        <f>SUM(D38:F38)</f>
        <v>2</v>
      </c>
      <c r="AD38" s="412" t="str">
        <f ca="1">Y38&amp;"-"&amp;Z38-Y38&amp;" | "&amp;O38+E38&amp;"-"&amp;H38+J38+R38+T38</f>
        <v>0-1 | 0-2</v>
      </c>
      <c r="AE38" s="400">
        <f ca="1">Z38/$AG$1</f>
        <v>7.874015748031496E-3</v>
      </c>
      <c r="AF38" s="401">
        <f ca="1">AA38/$AG$1</f>
        <v>5.5118110236220472E-2</v>
      </c>
      <c r="AG38" s="141" t="s">
        <v>346</v>
      </c>
    </row>
    <row r="39" spans="1:33" ht="15.75" x14ac:dyDescent="0.25">
      <c r="A39" s="221">
        <f>ROW()-2</f>
        <v>37</v>
      </c>
      <c r="B39" s="222" t="s">
        <v>25</v>
      </c>
      <c r="C39" s="141" t="s">
        <v>346</v>
      </c>
      <c r="D39" s="157">
        <f>COUNTIFS('Data1889-2026England'!E:E,$B39,'Data1889-2026England'!$D:$D,"&gt;="&amp;$B$1,'Data1889-2026England'!$D:$D,"&lt;="&amp;$B$2)</f>
        <v>0</v>
      </c>
      <c r="E39" s="158">
        <f>COUNTIFS('Data1889-2026England'!F:F,$B39,'Data1889-2026England'!$D:$D,"&gt;="&amp;$B$1,'Data1889-2026England'!$D:$D,"&lt;="&amp;$B$2)</f>
        <v>1</v>
      </c>
      <c r="F39" s="158">
        <f>COUNTIFS('Data1889-2026England'!G:G,$B39,'Data1889-2026England'!$D:$D,"&gt;="&amp;$B$1,'Data1889-2026England'!$D:$D,"&lt;="&amp;$B$2)+COUNTIFS('Data1889-2026England'!H:H,$B39,'Data1889-2026England'!$D:$D,"&gt;="&amp;$B$1,'Data1889-2026England'!$D:$D,"&lt;="&amp;$B$2)</f>
        <v>0</v>
      </c>
      <c r="G39" s="159">
        <f>COUNTIFS('Data1889-2026England'!I:I,$B39,'Data1889-2026England'!$D:$D,"&gt;="&amp;$B$1,'Data1889-2026England'!$D:$D,"&lt;="&amp;$B$2)</f>
        <v>0</v>
      </c>
      <c r="H39" s="158">
        <f>COUNTIFS('Data1889-2026England'!J:J,$B39,'Data1889-2026England'!$D:$D,"&gt;="&amp;$B$1,'Data1889-2026England'!$D:$D,"&lt;="&amp;$B$2)</f>
        <v>1</v>
      </c>
      <c r="I39" s="159">
        <f>COUNTIFS('Data1889-2026England'!K:K,$B39,'Data1889-2026England'!$D:$D,"&gt;="&amp;$B$1,'Data1889-2026England'!$D:$D,"&lt;="&amp;$B$2)</f>
        <v>1</v>
      </c>
      <c r="J39" s="158">
        <f>COUNTIFS('Data1889-2026England'!L:L,$B39,'Data1889-2026England'!$D:$D,"&gt;="&amp;$B$1,'Data1889-2026England'!$D:$D,"&lt;="&amp;$B$2)</f>
        <v>1</v>
      </c>
      <c r="K39" s="221">
        <f>I39+G39+D39</f>
        <v>1</v>
      </c>
      <c r="L39" s="225">
        <f>J39+H39+E39</f>
        <v>3</v>
      </c>
      <c r="M39" s="141" t="s">
        <v>346</v>
      </c>
      <c r="N39" s="160">
        <f ca="1">COUNTIFS('Data1889-2026England'!M:M,$B39,'Data1889-2026England'!$D:$D,"&gt;="&amp;$B$1,'Data1889-2026England'!$D:$D,"&lt;="&amp;$B$2)</f>
        <v>0</v>
      </c>
      <c r="O39" s="161">
        <f ca="1">COUNTIFS('Data1889-2026England'!N:N,$B39,'Data1889-2026England'!$D:$D,"&gt;="&amp;$B$1,'Data1889-2026England'!$D:$D,"&lt;="&amp;$B$2)</f>
        <v>0</v>
      </c>
      <c r="P39" s="161">
        <f ca="1">COUNTIFS('Data1889-2026England'!O:O,$B39,'Data1889-2026England'!$D:$D,"&gt;="&amp;$B$1,'Data1889-2026England'!$D:$D,"&lt;="&amp;$B$2)+COUNTIFS('Data1889-2026England'!P:P,$B39,'Data1889-2026England'!$D:$D,"&gt;="&amp;$B$1,'Data1889-2026England'!$D:$D,"&lt;="&amp;$B$2)</f>
        <v>0</v>
      </c>
      <c r="Q39" s="162">
        <f ca="1">COUNTIFS('Data1889-2026England'!Q:Q,$B39,'Data1889-2026England'!$D:$D,"&gt;="&amp;$B$1,'Data1889-2026England'!$D:$D,"&lt;="&amp;$B$2)</f>
        <v>0</v>
      </c>
      <c r="R39" s="161">
        <f ca="1">COUNTIFS('Data1889-2026England'!R:R,$B39,'Data1889-2026England'!$D:$D,"&gt;="&amp;$B$1,'Data1889-2026England'!$D:$D,"&lt;="&amp;$B$2)</f>
        <v>0</v>
      </c>
      <c r="S39" s="162">
        <f ca="1">COUNTIFS('Data1889-2026England'!S:S,$B39,'Data1889-2026England'!$D:$D,"&gt;="&amp;$B$1,'Data1889-2026England'!$D:$D,"&lt;="&amp;$B$2)</f>
        <v>0</v>
      </c>
      <c r="T39" s="163">
        <f ca="1">COUNTIFS('Data1889-2026England'!T:T,$B39,'Data1889-2026England'!$D:$D,"&gt;="&amp;$B$1,'Data1889-2026England'!$D:$D,"&lt;="&amp;$B$2)</f>
        <v>0</v>
      </c>
      <c r="U39" s="227">
        <f ca="1">S39+Q39+N39</f>
        <v>0</v>
      </c>
      <c r="V39" s="225">
        <f ca="1">T39+R39+O39</f>
        <v>0</v>
      </c>
      <c r="W39" s="141" t="s">
        <v>346</v>
      </c>
      <c r="X39" s="222" t="str">
        <f>B39</f>
        <v>QPR</v>
      </c>
      <c r="Y39" s="180">
        <f ca="1">D39+N39</f>
        <v>0</v>
      </c>
      <c r="Z39" s="182">
        <f ca="1">U39+K39</f>
        <v>1</v>
      </c>
      <c r="AA39" s="182">
        <f ca="1">SUMPRODUCT(D39:J39,$D$1:$J$1)+SUMPRODUCT(N39:T39,$N$1:$T$1)</f>
        <v>7</v>
      </c>
      <c r="AB39" s="411">
        <f ca="1">K39+L39+U39+V39</f>
        <v>4</v>
      </c>
      <c r="AC39" s="412">
        <f>SUM(D39:F39)</f>
        <v>1</v>
      </c>
      <c r="AD39" s="412" t="str">
        <f ca="1">Y39&amp;"-"&amp;Z39-Y39&amp;" | "&amp;O39+E39&amp;"-"&amp;H39+J39+R39+T39</f>
        <v>0-1 | 1-2</v>
      </c>
      <c r="AE39" s="400">
        <f ca="1">Z39/$AG$1</f>
        <v>7.874015748031496E-3</v>
      </c>
      <c r="AF39" s="401">
        <f ca="1">AA39/$AG$1</f>
        <v>5.5118110236220472E-2</v>
      </c>
      <c r="AG39" s="141" t="s">
        <v>346</v>
      </c>
    </row>
    <row r="40" spans="1:33" ht="15.75" x14ac:dyDescent="0.25">
      <c r="A40" s="221">
        <f>ROW()-2</f>
        <v>38</v>
      </c>
      <c r="B40" s="222" t="s">
        <v>52</v>
      </c>
      <c r="C40" s="141" t="s">
        <v>346</v>
      </c>
      <c r="D40" s="157">
        <f>COUNTIFS('Data1889-2026England'!E:E,$B40,'Data1889-2026England'!$D:$D,"&gt;="&amp;$B$1,'Data1889-2026England'!$D:$D,"&lt;="&amp;$B$2)</f>
        <v>0</v>
      </c>
      <c r="E40" s="158">
        <f>COUNTIFS('Data1889-2026England'!F:F,$B40,'Data1889-2026England'!$D:$D,"&gt;="&amp;$B$1,'Data1889-2026England'!$D:$D,"&lt;="&amp;$B$2)</f>
        <v>0</v>
      </c>
      <c r="F40" s="158">
        <f>COUNTIFS('Data1889-2026England'!G:G,$B40,'Data1889-2026England'!$D:$D,"&gt;="&amp;$B$1,'Data1889-2026England'!$D:$D,"&lt;="&amp;$B$2)+COUNTIFS('Data1889-2026England'!H:H,$B40,'Data1889-2026England'!$D:$D,"&gt;="&amp;$B$1,'Data1889-2026England'!$D:$D,"&lt;="&amp;$B$2)</f>
        <v>0</v>
      </c>
      <c r="G40" s="159">
        <f>COUNTIFS('Data1889-2026England'!I:I,$B40,'Data1889-2026England'!$D:$D,"&gt;="&amp;$B$1,'Data1889-2026England'!$D:$D,"&lt;="&amp;$B$2)</f>
        <v>0</v>
      </c>
      <c r="H40" s="158">
        <f>COUNTIFS('Data1889-2026England'!J:J,$B40,'Data1889-2026England'!$D:$D,"&gt;="&amp;$B$1,'Data1889-2026England'!$D:$D,"&lt;="&amp;$B$2)</f>
        <v>1</v>
      </c>
      <c r="I40" s="159">
        <f>COUNTIFS('Data1889-2026England'!K:K,$B40,'Data1889-2026England'!$D:$D,"&gt;="&amp;$B$1,'Data1889-2026England'!$D:$D,"&lt;="&amp;$B$2)</f>
        <v>1</v>
      </c>
      <c r="J40" s="158">
        <f>COUNTIFS('Data1889-2026England'!L:L,$B40,'Data1889-2026England'!$D:$D,"&gt;="&amp;$B$1,'Data1889-2026England'!$D:$D,"&lt;="&amp;$B$2)</f>
        <v>1</v>
      </c>
      <c r="K40" s="221">
        <f>I40+G40+D40</f>
        <v>1</v>
      </c>
      <c r="L40" s="225">
        <f>J40+H40+E40</f>
        <v>2</v>
      </c>
      <c r="M40" s="141" t="s">
        <v>346</v>
      </c>
      <c r="N40" s="160">
        <f ca="1">COUNTIFS('Data1889-2026England'!M:M,$B40,'Data1889-2026England'!$D:$D,"&gt;="&amp;$B$1,'Data1889-2026England'!$D:$D,"&lt;="&amp;$B$2)</f>
        <v>0</v>
      </c>
      <c r="O40" s="161">
        <f ca="1">COUNTIFS('Data1889-2026England'!N:N,$B40,'Data1889-2026England'!$D:$D,"&gt;="&amp;$B$1,'Data1889-2026England'!$D:$D,"&lt;="&amp;$B$2)</f>
        <v>0</v>
      </c>
      <c r="P40" s="161">
        <f ca="1">COUNTIFS('Data1889-2026England'!O:O,$B40,'Data1889-2026England'!$D:$D,"&gt;="&amp;$B$1,'Data1889-2026England'!$D:$D,"&lt;="&amp;$B$2)+COUNTIFS('Data1889-2026England'!P:P,$B40,'Data1889-2026England'!$D:$D,"&gt;="&amp;$B$1,'Data1889-2026England'!$D:$D,"&lt;="&amp;$B$2)</f>
        <v>0</v>
      </c>
      <c r="Q40" s="162">
        <f ca="1">COUNTIFS('Data1889-2026England'!Q:Q,$B40,'Data1889-2026England'!$D:$D,"&gt;="&amp;$B$1,'Data1889-2026England'!$D:$D,"&lt;="&amp;$B$2)</f>
        <v>0</v>
      </c>
      <c r="R40" s="161">
        <f ca="1">COUNTIFS('Data1889-2026England'!R:R,$B40,'Data1889-2026England'!$D:$D,"&gt;="&amp;$B$1,'Data1889-2026England'!$D:$D,"&lt;="&amp;$B$2)</f>
        <v>0</v>
      </c>
      <c r="S40" s="162">
        <f ca="1">COUNTIFS('Data1889-2026England'!S:S,$B40,'Data1889-2026England'!$D:$D,"&gt;="&amp;$B$1,'Data1889-2026England'!$D:$D,"&lt;="&amp;$B$2)</f>
        <v>0</v>
      </c>
      <c r="T40" s="163">
        <f ca="1">COUNTIFS('Data1889-2026England'!T:T,$B40,'Data1889-2026England'!$D:$D,"&gt;="&amp;$B$1,'Data1889-2026England'!$D:$D,"&lt;="&amp;$B$2)</f>
        <v>0</v>
      </c>
      <c r="U40" s="227">
        <f ca="1">S40+Q40+N40</f>
        <v>0</v>
      </c>
      <c r="V40" s="225">
        <f ca="1">T40+R40+O40</f>
        <v>0</v>
      </c>
      <c r="W40" s="141" t="s">
        <v>346</v>
      </c>
      <c r="X40" s="222" t="str">
        <f>B40</f>
        <v>Luton</v>
      </c>
      <c r="Y40" s="180">
        <f ca="1">D40+N40</f>
        <v>0</v>
      </c>
      <c r="Z40" s="182">
        <f ca="1">U40+K40</f>
        <v>1</v>
      </c>
      <c r="AA40" s="182">
        <f ca="1">SUMPRODUCT(D40:J40,$D$1:$J$1)+SUMPRODUCT(N40:T40,$N$1:$T$1)</f>
        <v>5</v>
      </c>
      <c r="AB40" s="411">
        <f ca="1">K40+L40+U40+V40</f>
        <v>3</v>
      </c>
      <c r="AC40" s="412">
        <f>SUM(D40:F40)</f>
        <v>0</v>
      </c>
      <c r="AD40" s="412" t="str">
        <f ca="1">Y40&amp;"-"&amp;Z40-Y40&amp;" | "&amp;O40+E40&amp;"-"&amp;H40+J40+R40+T40</f>
        <v>0-1 | 0-2</v>
      </c>
      <c r="AE40" s="400">
        <f ca="1">Z40/$AG$1</f>
        <v>7.874015748031496E-3</v>
      </c>
      <c r="AF40" s="401">
        <f ca="1">AA40/$AG$1</f>
        <v>3.937007874015748E-2</v>
      </c>
      <c r="AG40" s="141" t="s">
        <v>346</v>
      </c>
    </row>
    <row r="41" spans="1:33" ht="15.75" x14ac:dyDescent="0.25">
      <c r="A41" s="221">
        <f>ROW()-2</f>
        <v>39</v>
      </c>
      <c r="B41" s="222" t="s">
        <v>5</v>
      </c>
      <c r="C41" s="141" t="s">
        <v>346</v>
      </c>
      <c r="D41" s="157">
        <f>COUNTIFS('Data1889-2026England'!E:E,$B41,'Data1889-2026England'!$D:$D,"&gt;="&amp;$B$1,'Data1889-2026England'!$D:$D,"&lt;="&amp;$B$2)</f>
        <v>0</v>
      </c>
      <c r="E41" s="158">
        <f>COUNTIFS('Data1889-2026England'!F:F,$B41,'Data1889-2026England'!$D:$D,"&gt;="&amp;$B$1,'Data1889-2026England'!$D:$D,"&lt;="&amp;$B$2)</f>
        <v>0</v>
      </c>
      <c r="F41" s="158">
        <f>COUNTIFS('Data1889-2026England'!G:G,$B41,'Data1889-2026England'!$D:$D,"&gt;="&amp;$B$1,'Data1889-2026England'!$D:$D,"&lt;="&amp;$B$2)+COUNTIFS('Data1889-2026England'!H:H,$B41,'Data1889-2026England'!$D:$D,"&gt;="&amp;$B$1,'Data1889-2026England'!$D:$D,"&lt;="&amp;$B$2)</f>
        <v>1</v>
      </c>
      <c r="G41" s="159">
        <f>COUNTIFS('Data1889-2026England'!I:I,$B41,'Data1889-2026England'!$D:$D,"&gt;="&amp;$B$1,'Data1889-2026England'!$D:$D,"&lt;="&amp;$B$2)</f>
        <v>1</v>
      </c>
      <c r="H41" s="158">
        <f>COUNTIFS('Data1889-2026England'!J:J,$B41,'Data1889-2026England'!$D:$D,"&gt;="&amp;$B$1,'Data1889-2026England'!$D:$D,"&lt;="&amp;$B$2)</f>
        <v>1</v>
      </c>
      <c r="I41" s="159">
        <f>COUNTIFS('Data1889-2026England'!K:K,$B41,'Data1889-2026England'!$D:$D,"&gt;="&amp;$B$1,'Data1889-2026England'!$D:$D,"&lt;="&amp;$B$2)</f>
        <v>0</v>
      </c>
      <c r="J41" s="158">
        <f>COUNTIFS('Data1889-2026England'!L:L,$B41,'Data1889-2026England'!$D:$D,"&gt;="&amp;$B$1,'Data1889-2026England'!$D:$D,"&lt;="&amp;$B$2)</f>
        <v>0</v>
      </c>
      <c r="K41" s="221">
        <f>I41+G41+D41</f>
        <v>1</v>
      </c>
      <c r="L41" s="225">
        <f>J41+H41+E41</f>
        <v>1</v>
      </c>
      <c r="M41" s="141" t="s">
        <v>346</v>
      </c>
      <c r="N41" s="160">
        <f ca="1">COUNTIFS('Data1889-2026England'!M:M,$B41,'Data1889-2026England'!$D:$D,"&gt;="&amp;$B$1,'Data1889-2026England'!$D:$D,"&lt;="&amp;$B$2)</f>
        <v>0</v>
      </c>
      <c r="O41" s="161">
        <f ca="1">COUNTIFS('Data1889-2026England'!N:N,$B41,'Data1889-2026England'!$D:$D,"&gt;="&amp;$B$1,'Data1889-2026England'!$D:$D,"&lt;="&amp;$B$2)</f>
        <v>0</v>
      </c>
      <c r="P41" s="161">
        <f ca="1">COUNTIFS('Data1889-2026England'!O:O,$B41,'Data1889-2026England'!$D:$D,"&gt;="&amp;$B$1,'Data1889-2026England'!$D:$D,"&lt;="&amp;$B$2)+COUNTIFS('Data1889-2026England'!P:P,$B41,'Data1889-2026England'!$D:$D,"&gt;="&amp;$B$1,'Data1889-2026England'!$D:$D,"&lt;="&amp;$B$2)</f>
        <v>0</v>
      </c>
      <c r="Q41" s="162">
        <f ca="1">COUNTIFS('Data1889-2026England'!Q:Q,$B41,'Data1889-2026England'!$D:$D,"&gt;="&amp;$B$1,'Data1889-2026England'!$D:$D,"&lt;="&amp;$B$2)</f>
        <v>0</v>
      </c>
      <c r="R41" s="161">
        <f ca="1">COUNTIFS('Data1889-2026England'!R:R,$B41,'Data1889-2026England'!$D:$D,"&gt;="&amp;$B$1,'Data1889-2026England'!$D:$D,"&lt;="&amp;$B$2)</f>
        <v>0</v>
      </c>
      <c r="S41" s="162">
        <f ca="1">COUNTIFS('Data1889-2026England'!S:S,$B41,'Data1889-2026England'!$D:$D,"&gt;="&amp;$B$1,'Data1889-2026England'!$D:$D,"&lt;="&amp;$B$2)</f>
        <v>0</v>
      </c>
      <c r="T41" s="163">
        <f ca="1">COUNTIFS('Data1889-2026England'!T:T,$B41,'Data1889-2026England'!$D:$D,"&gt;="&amp;$B$1,'Data1889-2026England'!$D:$D,"&lt;="&amp;$B$2)</f>
        <v>0</v>
      </c>
      <c r="U41" s="227">
        <f ca="1">S41+Q41+N41</f>
        <v>0</v>
      </c>
      <c r="V41" s="225">
        <f ca="1">T41+R41+O41</f>
        <v>0</v>
      </c>
      <c r="W41" s="141" t="s">
        <v>346</v>
      </c>
      <c r="X41" s="222" t="str">
        <f>B41</f>
        <v>Notts County</v>
      </c>
      <c r="Y41" s="180">
        <f ca="1">D41+N41</f>
        <v>0</v>
      </c>
      <c r="Z41" s="182">
        <f ca="1">U41+K41</f>
        <v>1</v>
      </c>
      <c r="AA41" s="182">
        <f ca="1">SUMPRODUCT(D41:J41,$D$1:$J$1)+SUMPRODUCT(N41:T41,$N$1:$T$1)</f>
        <v>5</v>
      </c>
      <c r="AB41" s="411">
        <f ca="1">K41+L41+U41+V41</f>
        <v>2</v>
      </c>
      <c r="AC41" s="412">
        <f>SUM(D41:F41)</f>
        <v>1</v>
      </c>
      <c r="AD41" s="412" t="str">
        <f ca="1">Y41&amp;"-"&amp;Z41-Y41&amp;" | "&amp;O41+E41&amp;"-"&amp;H41+J41+R41+T41</f>
        <v>0-1 | 0-1</v>
      </c>
      <c r="AE41" s="400">
        <f ca="1">Z41/$AG$1</f>
        <v>7.874015748031496E-3</v>
      </c>
      <c r="AF41" s="401">
        <f ca="1">AA41/$AG$1</f>
        <v>3.937007874015748E-2</v>
      </c>
      <c r="AG41" s="141" t="s">
        <v>346</v>
      </c>
    </row>
    <row r="42" spans="1:33" ht="15.75" x14ac:dyDescent="0.25">
      <c r="A42" s="221">
        <f>ROW()-2</f>
        <v>40</v>
      </c>
      <c r="B42" s="222" t="s">
        <v>37</v>
      </c>
      <c r="C42" s="141" t="s">
        <v>346</v>
      </c>
      <c r="D42" s="157">
        <f>COUNTIFS('Data1889-2026England'!E:E,$B42,'Data1889-2026England'!$D:$D,"&gt;="&amp;$B$1,'Data1889-2026England'!$D:$D,"&lt;="&amp;$B$2)</f>
        <v>0</v>
      </c>
      <c r="E42" s="158">
        <f>COUNTIFS('Data1889-2026England'!F:F,$B42,'Data1889-2026England'!$D:$D,"&gt;="&amp;$B$1,'Data1889-2026England'!$D:$D,"&lt;="&amp;$B$2)</f>
        <v>0</v>
      </c>
      <c r="F42" s="158">
        <f>COUNTIFS('Data1889-2026England'!G:G,$B42,'Data1889-2026England'!$D:$D,"&gt;="&amp;$B$1,'Data1889-2026England'!$D:$D,"&lt;="&amp;$B$2)+COUNTIFS('Data1889-2026England'!H:H,$B42,'Data1889-2026England'!$D:$D,"&gt;="&amp;$B$1,'Data1889-2026England'!$D:$D,"&lt;="&amp;$B$2)</f>
        <v>0</v>
      </c>
      <c r="G42" s="159">
        <f>COUNTIFS('Data1889-2026England'!I:I,$B42,'Data1889-2026England'!$D:$D,"&gt;="&amp;$B$1,'Data1889-2026England'!$D:$D,"&lt;="&amp;$B$2)</f>
        <v>1</v>
      </c>
      <c r="H42" s="158">
        <f>COUNTIFS('Data1889-2026England'!J:J,$B42,'Data1889-2026England'!$D:$D,"&gt;="&amp;$B$1,'Data1889-2026England'!$D:$D,"&lt;="&amp;$B$2)</f>
        <v>0</v>
      </c>
      <c r="I42" s="159">
        <f>COUNTIFS('Data1889-2026England'!K:K,$B42,'Data1889-2026England'!$D:$D,"&gt;="&amp;$B$1,'Data1889-2026England'!$D:$D,"&lt;="&amp;$B$2)</f>
        <v>0</v>
      </c>
      <c r="J42" s="158">
        <f>COUNTIFS('Data1889-2026England'!L:L,$B42,'Data1889-2026England'!$D:$D,"&gt;="&amp;$B$1,'Data1889-2026England'!$D:$D,"&lt;="&amp;$B$2)</f>
        <v>1</v>
      </c>
      <c r="K42" s="221">
        <f>I42+G42+D42</f>
        <v>1</v>
      </c>
      <c r="L42" s="225">
        <f>J42+H42+E42</f>
        <v>1</v>
      </c>
      <c r="M42" s="141" t="s">
        <v>346</v>
      </c>
      <c r="N42" s="160">
        <f ca="1">COUNTIFS('Data1889-2026England'!M:M,$B42,'Data1889-2026England'!$D:$D,"&gt;="&amp;$B$1,'Data1889-2026England'!$D:$D,"&lt;="&amp;$B$2)</f>
        <v>0</v>
      </c>
      <c r="O42" s="161">
        <f ca="1">COUNTIFS('Data1889-2026England'!N:N,$B42,'Data1889-2026England'!$D:$D,"&gt;="&amp;$B$1,'Data1889-2026England'!$D:$D,"&lt;="&amp;$B$2)</f>
        <v>0</v>
      </c>
      <c r="P42" s="161">
        <f ca="1">COUNTIFS('Data1889-2026England'!O:O,$B42,'Data1889-2026England'!$D:$D,"&gt;="&amp;$B$1,'Data1889-2026England'!$D:$D,"&lt;="&amp;$B$2)+COUNTIFS('Data1889-2026England'!P:P,$B42,'Data1889-2026England'!$D:$D,"&gt;="&amp;$B$1,'Data1889-2026England'!$D:$D,"&lt;="&amp;$B$2)</f>
        <v>0</v>
      </c>
      <c r="Q42" s="162">
        <f ca="1">COUNTIFS('Data1889-2026England'!Q:Q,$B42,'Data1889-2026England'!$D:$D,"&gt;="&amp;$B$1,'Data1889-2026England'!$D:$D,"&lt;="&amp;$B$2)</f>
        <v>0</v>
      </c>
      <c r="R42" s="161">
        <f ca="1">COUNTIFS('Data1889-2026England'!R:R,$B42,'Data1889-2026England'!$D:$D,"&gt;="&amp;$B$1,'Data1889-2026England'!$D:$D,"&lt;="&amp;$B$2)</f>
        <v>0</v>
      </c>
      <c r="S42" s="162">
        <f ca="1">COUNTIFS('Data1889-2026England'!S:S,$B42,'Data1889-2026England'!$D:$D,"&gt;="&amp;$B$1,'Data1889-2026England'!$D:$D,"&lt;="&amp;$B$2)</f>
        <v>0</v>
      </c>
      <c r="T42" s="163">
        <f ca="1">COUNTIFS('Data1889-2026England'!T:T,$B42,'Data1889-2026England'!$D:$D,"&gt;="&amp;$B$1,'Data1889-2026England'!$D:$D,"&lt;="&amp;$B$2)</f>
        <v>0</v>
      </c>
      <c r="U42" s="227">
        <f ca="1">S42+Q42+N42</f>
        <v>0</v>
      </c>
      <c r="V42" s="225">
        <f ca="1">T42+R42+O42</f>
        <v>0</v>
      </c>
      <c r="W42" s="141" t="s">
        <v>346</v>
      </c>
      <c r="X42" s="222" t="str">
        <f>B42</f>
        <v>Wigan</v>
      </c>
      <c r="Y42" s="180">
        <f ca="1">D42+N42</f>
        <v>0</v>
      </c>
      <c r="Z42" s="182">
        <f ca="1">U42+K42</f>
        <v>1</v>
      </c>
      <c r="AA42" s="182">
        <f ca="1">SUMPRODUCT(D42:J42,$D$1:$J$1)+SUMPRODUCT(N42:T42,$N$1:$T$1)</f>
        <v>4</v>
      </c>
      <c r="AB42" s="411">
        <f ca="1">K42+L42+U42+V42</f>
        <v>2</v>
      </c>
      <c r="AC42" s="412">
        <f>SUM(D42:F42)</f>
        <v>0</v>
      </c>
      <c r="AD42" s="412" t="str">
        <f ca="1">Y42&amp;"-"&amp;Z42-Y42&amp;" | "&amp;O42+E42&amp;"-"&amp;H42+J42+R42+T42</f>
        <v>0-1 | 0-1</v>
      </c>
      <c r="AE42" s="400">
        <f ca="1">Z42/$AG$1</f>
        <v>7.874015748031496E-3</v>
      </c>
      <c r="AF42" s="401">
        <f ca="1">AA42/$AG$1</f>
        <v>3.1496062992125984E-2</v>
      </c>
      <c r="AG42" s="141" t="s">
        <v>346</v>
      </c>
    </row>
    <row r="43" spans="1:33" ht="15.75" x14ac:dyDescent="0.25">
      <c r="A43" s="221">
        <f>ROW()-2</f>
        <v>41</v>
      </c>
      <c r="B43" s="222" t="s">
        <v>48</v>
      </c>
      <c r="C43" s="141" t="s">
        <v>346</v>
      </c>
      <c r="D43" s="157">
        <f>COUNTIFS('Data1889-2026England'!E:E,$B43,'Data1889-2026England'!$D:$D,"&gt;="&amp;$B$1,'Data1889-2026England'!$D:$D,"&lt;="&amp;$B$2)</f>
        <v>0</v>
      </c>
      <c r="E43" s="158">
        <f>COUNTIFS('Data1889-2026England'!F:F,$B43,'Data1889-2026England'!$D:$D,"&gt;="&amp;$B$1,'Data1889-2026England'!$D:$D,"&lt;="&amp;$B$2)</f>
        <v>0</v>
      </c>
      <c r="F43" s="158">
        <f>COUNTIFS('Data1889-2026England'!G:G,$B43,'Data1889-2026England'!$D:$D,"&gt;="&amp;$B$1,'Data1889-2026England'!$D:$D,"&lt;="&amp;$B$2)+COUNTIFS('Data1889-2026England'!H:H,$B43,'Data1889-2026England'!$D:$D,"&gt;="&amp;$B$1,'Data1889-2026England'!$D:$D,"&lt;="&amp;$B$2)</f>
        <v>0</v>
      </c>
      <c r="G43" s="159">
        <f>COUNTIFS('Data1889-2026England'!I:I,$B43,'Data1889-2026England'!$D:$D,"&gt;="&amp;$B$1,'Data1889-2026England'!$D:$D,"&lt;="&amp;$B$2)</f>
        <v>1</v>
      </c>
      <c r="H43" s="158">
        <f>COUNTIFS('Data1889-2026England'!J:J,$B43,'Data1889-2026England'!$D:$D,"&gt;="&amp;$B$1,'Data1889-2026England'!$D:$D,"&lt;="&amp;$B$2)</f>
        <v>0</v>
      </c>
      <c r="I43" s="159">
        <f>COUNTIFS('Data1889-2026England'!K:K,$B43,'Data1889-2026England'!$D:$D,"&gt;="&amp;$B$1,'Data1889-2026England'!$D:$D,"&lt;="&amp;$B$2)</f>
        <v>0</v>
      </c>
      <c r="J43" s="158">
        <f>COUNTIFS('Data1889-2026England'!L:L,$B43,'Data1889-2026England'!$D:$D,"&gt;="&amp;$B$1,'Data1889-2026England'!$D:$D,"&lt;="&amp;$B$2)</f>
        <v>1</v>
      </c>
      <c r="K43" s="221">
        <f>I43+G43+D43</f>
        <v>1</v>
      </c>
      <c r="L43" s="225">
        <f>J43+H43+E43</f>
        <v>1</v>
      </c>
      <c r="M43" s="141" t="s">
        <v>346</v>
      </c>
      <c r="N43" s="160">
        <f ca="1">COUNTIFS('Data1889-2026England'!M:M,$B43,'Data1889-2026England'!$D:$D,"&gt;="&amp;$B$1,'Data1889-2026England'!$D:$D,"&lt;="&amp;$B$2)</f>
        <v>0</v>
      </c>
      <c r="O43" s="161">
        <f ca="1">COUNTIFS('Data1889-2026England'!N:N,$B43,'Data1889-2026England'!$D:$D,"&gt;="&amp;$B$1,'Data1889-2026England'!$D:$D,"&lt;="&amp;$B$2)</f>
        <v>0</v>
      </c>
      <c r="P43" s="161">
        <f ca="1">COUNTIFS('Data1889-2026England'!O:O,$B43,'Data1889-2026England'!$D:$D,"&gt;="&amp;$B$1,'Data1889-2026England'!$D:$D,"&lt;="&amp;$B$2)+COUNTIFS('Data1889-2026England'!P:P,$B43,'Data1889-2026England'!$D:$D,"&gt;="&amp;$B$1,'Data1889-2026England'!$D:$D,"&lt;="&amp;$B$2)</f>
        <v>0</v>
      </c>
      <c r="Q43" s="162">
        <f ca="1">COUNTIFS('Data1889-2026England'!Q:Q,$B43,'Data1889-2026England'!$D:$D,"&gt;="&amp;$B$1,'Data1889-2026England'!$D:$D,"&lt;="&amp;$B$2)</f>
        <v>0</v>
      </c>
      <c r="R43" s="161">
        <f ca="1">COUNTIFS('Data1889-2026England'!R:R,$B43,'Data1889-2026England'!$D:$D,"&gt;="&amp;$B$1,'Data1889-2026England'!$D:$D,"&lt;="&amp;$B$2)</f>
        <v>0</v>
      </c>
      <c r="S43" s="162">
        <f ca="1">COUNTIFS('Data1889-2026England'!S:S,$B43,'Data1889-2026England'!$D:$D,"&gt;="&amp;$B$1,'Data1889-2026England'!$D:$D,"&lt;="&amp;$B$2)</f>
        <v>0</v>
      </c>
      <c r="T43" s="163">
        <f ca="1">COUNTIFS('Data1889-2026England'!T:T,$B43,'Data1889-2026England'!$D:$D,"&gt;="&amp;$B$1,'Data1889-2026England'!$D:$D,"&lt;="&amp;$B$2)</f>
        <v>0</v>
      </c>
      <c r="U43" s="227">
        <f ca="1">S43+Q43+N43</f>
        <v>0</v>
      </c>
      <c r="V43" s="225">
        <f ca="1">T43+R43+O43</f>
        <v>0</v>
      </c>
      <c r="W43" s="141" t="s">
        <v>346</v>
      </c>
      <c r="X43" s="222" t="str">
        <f>B43</f>
        <v>Bradford</v>
      </c>
      <c r="Y43" s="180">
        <f ca="1">D43+N43</f>
        <v>0</v>
      </c>
      <c r="Z43" s="182">
        <f ca="1">U43+K43</f>
        <v>1</v>
      </c>
      <c r="AA43" s="182">
        <f ca="1">SUMPRODUCT(D43:J43,$D$1:$J$1)+SUMPRODUCT(N43:T43,$N$1:$T$1)</f>
        <v>4</v>
      </c>
      <c r="AB43" s="411">
        <f ca="1">K43+L43+U43+V43</f>
        <v>2</v>
      </c>
      <c r="AC43" s="412">
        <f>SUM(D43:F43)</f>
        <v>0</v>
      </c>
      <c r="AD43" s="412" t="str">
        <f ca="1">Y43&amp;"-"&amp;Z43-Y43&amp;" | "&amp;O43+E43&amp;"-"&amp;H43+J43+R43+T43</f>
        <v>0-1 | 0-1</v>
      </c>
      <c r="AE43" s="400">
        <f ca="1">Z43/$AG$1</f>
        <v>7.874015748031496E-3</v>
      </c>
      <c r="AF43" s="401">
        <f ca="1">AA43/$AG$1</f>
        <v>3.1496062992125984E-2</v>
      </c>
      <c r="AG43" s="141" t="s">
        <v>346</v>
      </c>
    </row>
    <row r="44" spans="1:33" ht="15.75" x14ac:dyDescent="0.25">
      <c r="A44" s="221">
        <f>ROW()-2</f>
        <v>42</v>
      </c>
      <c r="B44" s="222" t="s">
        <v>27</v>
      </c>
      <c r="C44" s="141" t="s">
        <v>346</v>
      </c>
      <c r="D44" s="157">
        <f>COUNTIFS('Data1889-2026England'!E:E,$B44,'Data1889-2026England'!$D:$D,"&gt;="&amp;$B$1,'Data1889-2026England'!$D:$D,"&lt;="&amp;$B$2)</f>
        <v>0</v>
      </c>
      <c r="E44" s="158">
        <f>COUNTIFS('Data1889-2026England'!F:F,$B44,'Data1889-2026England'!$D:$D,"&gt;="&amp;$B$1,'Data1889-2026England'!$D:$D,"&lt;="&amp;$B$2)</f>
        <v>0</v>
      </c>
      <c r="F44" s="158">
        <f>COUNTIFS('Data1889-2026England'!G:G,$B44,'Data1889-2026England'!$D:$D,"&gt;="&amp;$B$1,'Data1889-2026England'!$D:$D,"&lt;="&amp;$B$2)+COUNTIFS('Data1889-2026England'!H:H,$B44,'Data1889-2026England'!$D:$D,"&gt;="&amp;$B$1,'Data1889-2026England'!$D:$D,"&lt;="&amp;$B$2)</f>
        <v>0</v>
      </c>
      <c r="G44" s="159">
        <f>COUNTIFS('Data1889-2026England'!I:I,$B44,'Data1889-2026England'!$D:$D,"&gt;="&amp;$B$1,'Data1889-2026England'!$D:$D,"&lt;="&amp;$B$2)</f>
        <v>1</v>
      </c>
      <c r="H44" s="158">
        <f>COUNTIFS('Data1889-2026England'!J:J,$B44,'Data1889-2026England'!$D:$D,"&gt;="&amp;$B$1,'Data1889-2026England'!$D:$D,"&lt;="&amp;$B$2)</f>
        <v>1</v>
      </c>
      <c r="I44" s="159">
        <f>COUNTIFS('Data1889-2026England'!K:K,$B44,'Data1889-2026England'!$D:$D,"&gt;="&amp;$B$1,'Data1889-2026England'!$D:$D,"&lt;="&amp;$B$2)</f>
        <v>0</v>
      </c>
      <c r="J44" s="158">
        <f>COUNTIFS('Data1889-2026England'!L:L,$B44,'Data1889-2026England'!$D:$D,"&gt;="&amp;$B$1,'Data1889-2026England'!$D:$D,"&lt;="&amp;$B$2)</f>
        <v>0</v>
      </c>
      <c r="K44" s="221">
        <f>I44+G44+D44</f>
        <v>1</v>
      </c>
      <c r="L44" s="225">
        <f>J44+H44+E44</f>
        <v>1</v>
      </c>
      <c r="M44" s="141" t="s">
        <v>346</v>
      </c>
      <c r="N44" s="160">
        <f ca="1">COUNTIFS('Data1889-2026England'!M:M,$B44,'Data1889-2026England'!$D:$D,"&gt;="&amp;$B$1,'Data1889-2026England'!$D:$D,"&lt;="&amp;$B$2)</f>
        <v>0</v>
      </c>
      <c r="O44" s="161">
        <f ca="1">COUNTIFS('Data1889-2026England'!N:N,$B44,'Data1889-2026England'!$D:$D,"&gt;="&amp;$B$1,'Data1889-2026England'!$D:$D,"&lt;="&amp;$B$2)</f>
        <v>0</v>
      </c>
      <c r="P44" s="161">
        <f ca="1">COUNTIFS('Data1889-2026England'!O:O,$B44,'Data1889-2026England'!$D:$D,"&gt;="&amp;$B$1,'Data1889-2026England'!$D:$D,"&lt;="&amp;$B$2)+COUNTIFS('Data1889-2026England'!P:P,$B44,'Data1889-2026England'!$D:$D,"&gt;="&amp;$B$1,'Data1889-2026England'!$D:$D,"&lt;="&amp;$B$2)</f>
        <v>0</v>
      </c>
      <c r="Q44" s="162">
        <f ca="1">COUNTIFS('Data1889-2026England'!Q:Q,$B44,'Data1889-2026England'!$D:$D,"&gt;="&amp;$B$1,'Data1889-2026England'!$D:$D,"&lt;="&amp;$B$2)</f>
        <v>0</v>
      </c>
      <c r="R44" s="161">
        <f ca="1">COUNTIFS('Data1889-2026England'!R:R,$B44,'Data1889-2026England'!$D:$D,"&gt;="&amp;$B$1,'Data1889-2026England'!$D:$D,"&lt;="&amp;$B$2)</f>
        <v>0</v>
      </c>
      <c r="S44" s="162">
        <f ca="1">COUNTIFS('Data1889-2026England'!S:S,$B44,'Data1889-2026England'!$D:$D,"&gt;="&amp;$B$1,'Data1889-2026England'!$D:$D,"&lt;="&amp;$B$2)</f>
        <v>0</v>
      </c>
      <c r="T44" s="163">
        <f ca="1">COUNTIFS('Data1889-2026England'!T:T,$B44,'Data1889-2026England'!$D:$D,"&gt;="&amp;$B$1,'Data1889-2026England'!$D:$D,"&lt;="&amp;$B$2)</f>
        <v>0</v>
      </c>
      <c r="U44" s="227">
        <f ca="1">S44+Q44+N44</f>
        <v>0</v>
      </c>
      <c r="V44" s="225">
        <f ca="1">T44+R44+O44</f>
        <v>0</v>
      </c>
      <c r="W44" s="141" t="s">
        <v>346</v>
      </c>
      <c r="X44" s="222" t="str">
        <f>B44</f>
        <v>Barnsley</v>
      </c>
      <c r="Y44" s="180">
        <f ca="1">D44+N44</f>
        <v>0</v>
      </c>
      <c r="Z44" s="182">
        <f ca="1">U44+K44</f>
        <v>1</v>
      </c>
      <c r="AA44" s="182">
        <f ca="1">SUMPRODUCT(D44:J44,$D$1:$J$1)+SUMPRODUCT(N44:T44,$N$1:$T$1)</f>
        <v>4</v>
      </c>
      <c r="AB44" s="411">
        <f ca="1">K44+L44+U44+V44</f>
        <v>2</v>
      </c>
      <c r="AC44" s="412">
        <f>SUM(D44:F44)</f>
        <v>0</v>
      </c>
      <c r="AD44" s="412" t="str">
        <f ca="1">Y44&amp;"-"&amp;Z44-Y44&amp;" | "&amp;O44+E44&amp;"-"&amp;H44+J44+R44+T44</f>
        <v>0-1 | 0-1</v>
      </c>
      <c r="AE44" s="400">
        <f ca="1">Z44/$AG$1</f>
        <v>7.874015748031496E-3</v>
      </c>
      <c r="AF44" s="401">
        <f ca="1">AA44/$AG$1</f>
        <v>3.1496062992125984E-2</v>
      </c>
      <c r="AG44" s="141" t="s">
        <v>346</v>
      </c>
    </row>
    <row r="45" spans="1:33" ht="15.75" x14ac:dyDescent="0.25">
      <c r="A45" s="221">
        <f>ROW()-2</f>
        <v>43</v>
      </c>
      <c r="B45" s="222" t="s">
        <v>12</v>
      </c>
      <c r="C45" s="141" t="s">
        <v>346</v>
      </c>
      <c r="D45" s="157">
        <f>COUNTIFS('Data1889-2026England'!E:E,$B45,'Data1889-2026England'!$D:$D,"&gt;="&amp;$B$1,'Data1889-2026England'!$D:$D,"&lt;="&amp;$B$2)</f>
        <v>0</v>
      </c>
      <c r="E45" s="158">
        <f>COUNTIFS('Data1889-2026England'!F:F,$B45,'Data1889-2026England'!$D:$D,"&gt;="&amp;$B$1,'Data1889-2026England'!$D:$D,"&lt;="&amp;$B$2)</f>
        <v>1</v>
      </c>
      <c r="F45" s="158">
        <f>COUNTIFS('Data1889-2026England'!G:G,$B45,'Data1889-2026England'!$D:$D,"&gt;="&amp;$B$1,'Data1889-2026England'!$D:$D,"&lt;="&amp;$B$2)+COUNTIFS('Data1889-2026England'!H:H,$B45,'Data1889-2026England'!$D:$D,"&gt;="&amp;$B$1,'Data1889-2026England'!$D:$D,"&lt;="&amp;$B$2)</f>
        <v>0</v>
      </c>
      <c r="G45" s="159">
        <f>COUNTIFS('Data1889-2026England'!I:I,$B45,'Data1889-2026England'!$D:$D,"&gt;="&amp;$B$1,'Data1889-2026England'!$D:$D,"&lt;="&amp;$B$2)</f>
        <v>0</v>
      </c>
      <c r="H45" s="158">
        <f>COUNTIFS('Data1889-2026England'!J:J,$B45,'Data1889-2026England'!$D:$D,"&gt;="&amp;$B$1,'Data1889-2026England'!$D:$D,"&lt;="&amp;$B$2)</f>
        <v>2</v>
      </c>
      <c r="I45" s="159">
        <f>COUNTIFS('Data1889-2026England'!K:K,$B45,'Data1889-2026England'!$D:$D,"&gt;="&amp;$B$1,'Data1889-2026England'!$D:$D,"&lt;="&amp;$B$2)</f>
        <v>0</v>
      </c>
      <c r="J45" s="158">
        <f>COUNTIFS('Data1889-2026England'!L:L,$B45,'Data1889-2026England'!$D:$D,"&gt;="&amp;$B$1,'Data1889-2026England'!$D:$D,"&lt;="&amp;$B$2)</f>
        <v>0</v>
      </c>
      <c r="K45" s="221">
        <f>I45+G45+D45</f>
        <v>0</v>
      </c>
      <c r="L45" s="225">
        <f>J45+H45+E45</f>
        <v>3</v>
      </c>
      <c r="M45" s="141" t="s">
        <v>346</v>
      </c>
      <c r="N45" s="160">
        <f ca="1">COUNTIFS('Data1889-2026England'!M:M,$B45,'Data1889-2026England'!$D:$D,"&gt;="&amp;$B$1,'Data1889-2026England'!$D:$D,"&lt;="&amp;$B$2)</f>
        <v>0</v>
      </c>
      <c r="O45" s="161">
        <f ca="1">COUNTIFS('Data1889-2026England'!N:N,$B45,'Data1889-2026England'!$D:$D,"&gt;="&amp;$B$1,'Data1889-2026England'!$D:$D,"&lt;="&amp;$B$2)</f>
        <v>0</v>
      </c>
      <c r="P45" s="161">
        <f ca="1">COUNTIFS('Data1889-2026England'!O:O,$B45,'Data1889-2026England'!$D:$D,"&gt;="&amp;$B$1,'Data1889-2026England'!$D:$D,"&lt;="&amp;$B$2)+COUNTIFS('Data1889-2026England'!P:P,$B45,'Data1889-2026England'!$D:$D,"&gt;="&amp;$B$1,'Data1889-2026England'!$D:$D,"&lt;="&amp;$B$2)</f>
        <v>0</v>
      </c>
      <c r="Q45" s="162">
        <f ca="1">COUNTIFS('Data1889-2026England'!Q:Q,$B45,'Data1889-2026England'!$D:$D,"&gt;="&amp;$B$1,'Data1889-2026England'!$D:$D,"&lt;="&amp;$B$2)</f>
        <v>0</v>
      </c>
      <c r="R45" s="161">
        <f ca="1">COUNTIFS('Data1889-2026England'!R:R,$B45,'Data1889-2026England'!$D:$D,"&gt;="&amp;$B$1,'Data1889-2026England'!$D:$D,"&lt;="&amp;$B$2)</f>
        <v>0</v>
      </c>
      <c r="S45" s="162">
        <f ca="1">COUNTIFS('Data1889-2026England'!S:S,$B45,'Data1889-2026England'!$D:$D,"&gt;="&amp;$B$1,'Data1889-2026England'!$D:$D,"&lt;="&amp;$B$2)</f>
        <v>0</v>
      </c>
      <c r="T45" s="163">
        <f ca="1">COUNTIFS('Data1889-2026England'!T:T,$B45,'Data1889-2026England'!$D:$D,"&gt;="&amp;$B$1,'Data1889-2026England'!$D:$D,"&lt;="&amp;$B$2)</f>
        <v>0</v>
      </c>
      <c r="U45" s="227">
        <f ca="1">S45+Q45+N45</f>
        <v>0</v>
      </c>
      <c r="V45" s="225">
        <f ca="1">T45+R45+O45</f>
        <v>0</v>
      </c>
      <c r="W45" s="141" t="s">
        <v>346</v>
      </c>
      <c r="X45" s="222" t="str">
        <f>B45</f>
        <v>Watford</v>
      </c>
      <c r="Y45" s="180">
        <f ca="1">D45+N45</f>
        <v>0</v>
      </c>
      <c r="Z45" s="182">
        <f ca="1">U45+K45</f>
        <v>0</v>
      </c>
      <c r="AA45" s="182">
        <f ca="1">SUMPRODUCT(D45:J45,$D$1:$J$1)+SUMPRODUCT(N45:T45,$N$1:$T$1)</f>
        <v>4</v>
      </c>
      <c r="AB45" s="411">
        <f ca="1">K45+L45+U45+V45</f>
        <v>3</v>
      </c>
      <c r="AC45" s="412">
        <f>SUM(D45:F45)</f>
        <v>1</v>
      </c>
      <c r="AD45" s="412" t="str">
        <f ca="1">Y45&amp;"-"&amp;Z45-Y45&amp;" | "&amp;O45+E45&amp;"-"&amp;H45+J45+R45+T45</f>
        <v>0-0 | 1-2</v>
      </c>
      <c r="AE45" s="400">
        <f ca="1">Z45/$AG$1</f>
        <v>0</v>
      </c>
      <c r="AF45" s="401">
        <f ca="1">AA45/$AG$1</f>
        <v>3.1496062992125984E-2</v>
      </c>
      <c r="AG45" s="141" t="s">
        <v>346</v>
      </c>
    </row>
    <row r="46" spans="1:33" ht="15.75" x14ac:dyDescent="0.25">
      <c r="A46" s="221">
        <f>ROW()-2</f>
        <v>44</v>
      </c>
      <c r="B46" s="222" t="s">
        <v>45</v>
      </c>
      <c r="C46" s="141" t="s">
        <v>346</v>
      </c>
      <c r="D46" s="157">
        <f>COUNTIFS('Data1889-2026England'!E:E,$B46,'Data1889-2026England'!$D:$D,"&gt;="&amp;$B$1,'Data1889-2026England'!$D:$D,"&lt;="&amp;$B$2)</f>
        <v>0</v>
      </c>
      <c r="E46" s="158">
        <f>COUNTIFS('Data1889-2026England'!F:F,$B46,'Data1889-2026England'!$D:$D,"&gt;="&amp;$B$1,'Data1889-2026England'!$D:$D,"&lt;="&amp;$B$2)</f>
        <v>1</v>
      </c>
      <c r="F46" s="158">
        <f>COUNTIFS('Data1889-2026England'!G:G,$B46,'Data1889-2026England'!$D:$D,"&gt;="&amp;$B$1,'Data1889-2026England'!$D:$D,"&lt;="&amp;$B$2)+COUNTIFS('Data1889-2026England'!H:H,$B46,'Data1889-2026England'!$D:$D,"&gt;="&amp;$B$1,'Data1889-2026England'!$D:$D,"&lt;="&amp;$B$2)</f>
        <v>1</v>
      </c>
      <c r="G46" s="159">
        <f>COUNTIFS('Data1889-2026England'!I:I,$B46,'Data1889-2026England'!$D:$D,"&gt;="&amp;$B$1,'Data1889-2026England'!$D:$D,"&lt;="&amp;$B$2)</f>
        <v>0</v>
      </c>
      <c r="H46" s="158">
        <f>COUNTIFS('Data1889-2026England'!J:J,$B46,'Data1889-2026England'!$D:$D,"&gt;="&amp;$B$1,'Data1889-2026England'!$D:$D,"&lt;="&amp;$B$2)</f>
        <v>0</v>
      </c>
      <c r="I46" s="159">
        <f>COUNTIFS('Data1889-2026England'!K:K,$B46,'Data1889-2026England'!$D:$D,"&gt;="&amp;$B$1,'Data1889-2026England'!$D:$D,"&lt;="&amp;$B$2)</f>
        <v>0</v>
      </c>
      <c r="J46" s="158">
        <f>COUNTIFS('Data1889-2026England'!L:L,$B46,'Data1889-2026England'!$D:$D,"&gt;="&amp;$B$1,'Data1889-2026England'!$D:$D,"&lt;="&amp;$B$2)</f>
        <v>1</v>
      </c>
      <c r="K46" s="221">
        <f>I46+G46+D46</f>
        <v>0</v>
      </c>
      <c r="L46" s="225">
        <f>J46+H46+E46</f>
        <v>2</v>
      </c>
      <c r="M46" s="141" t="s">
        <v>346</v>
      </c>
      <c r="N46" s="160">
        <f ca="1">COUNTIFS('Data1889-2026England'!M:M,$B46,'Data1889-2026England'!$D:$D,"&gt;="&amp;$B$1,'Data1889-2026England'!$D:$D,"&lt;="&amp;$B$2)</f>
        <v>0</v>
      </c>
      <c r="O46" s="161">
        <f ca="1">COUNTIFS('Data1889-2026England'!N:N,$B46,'Data1889-2026England'!$D:$D,"&gt;="&amp;$B$1,'Data1889-2026England'!$D:$D,"&lt;="&amp;$B$2)</f>
        <v>0</v>
      </c>
      <c r="P46" s="161">
        <f ca="1">COUNTIFS('Data1889-2026England'!O:O,$B46,'Data1889-2026England'!$D:$D,"&gt;="&amp;$B$1,'Data1889-2026England'!$D:$D,"&lt;="&amp;$B$2)+COUNTIFS('Data1889-2026England'!P:P,$B46,'Data1889-2026England'!$D:$D,"&gt;="&amp;$B$1,'Data1889-2026England'!$D:$D,"&lt;="&amp;$B$2)</f>
        <v>0</v>
      </c>
      <c r="Q46" s="162">
        <f ca="1">COUNTIFS('Data1889-2026England'!Q:Q,$B46,'Data1889-2026England'!$D:$D,"&gt;="&amp;$B$1,'Data1889-2026England'!$D:$D,"&lt;="&amp;$B$2)</f>
        <v>0</v>
      </c>
      <c r="R46" s="161">
        <f ca="1">COUNTIFS('Data1889-2026England'!R:R,$B46,'Data1889-2026England'!$D:$D,"&gt;="&amp;$B$1,'Data1889-2026England'!$D:$D,"&lt;="&amp;$B$2)</f>
        <v>0</v>
      </c>
      <c r="S46" s="162">
        <f ca="1">COUNTIFS('Data1889-2026England'!S:S,$B46,'Data1889-2026England'!$D:$D,"&gt;="&amp;$B$1,'Data1889-2026England'!$D:$D,"&lt;="&amp;$B$2)</f>
        <v>0</v>
      </c>
      <c r="T46" s="163">
        <f ca="1">COUNTIFS('Data1889-2026England'!T:T,$B46,'Data1889-2026England'!$D:$D,"&gt;="&amp;$B$1,'Data1889-2026England'!$D:$D,"&lt;="&amp;$B$2)</f>
        <v>0</v>
      </c>
      <c r="U46" s="227">
        <f ca="1">S46+Q46+N46</f>
        <v>0</v>
      </c>
      <c r="V46" s="225">
        <f ca="1">T46+R46+O46</f>
        <v>0</v>
      </c>
      <c r="W46" s="141" t="s">
        <v>346</v>
      </c>
      <c r="X46" s="222" t="str">
        <f>B46</f>
        <v>Oldham</v>
      </c>
      <c r="Y46" s="180">
        <f ca="1">D46+N46</f>
        <v>0</v>
      </c>
      <c r="Z46" s="182">
        <f ca="1">U46+K46</f>
        <v>0</v>
      </c>
      <c r="AA46" s="182">
        <f ca="1">SUMPRODUCT(D46:J46,$D$1:$J$1)+SUMPRODUCT(N46:T46,$N$1:$T$1)</f>
        <v>4</v>
      </c>
      <c r="AB46" s="411">
        <f ca="1">K46+L46+U46+V46</f>
        <v>2</v>
      </c>
      <c r="AC46" s="412">
        <f>SUM(D46:F46)</f>
        <v>2</v>
      </c>
      <c r="AD46" s="412" t="str">
        <f ca="1">Y46&amp;"-"&amp;Z46-Y46&amp;" | "&amp;O46+E46&amp;"-"&amp;H46+J46+R46+T46</f>
        <v>0-0 | 1-1</v>
      </c>
      <c r="AE46" s="400">
        <f ca="1">Z46/$AG$1</f>
        <v>0</v>
      </c>
      <c r="AF46" s="401">
        <f ca="1">AA46/$AG$1</f>
        <v>3.1496062992125984E-2</v>
      </c>
      <c r="AG46" s="141" t="s">
        <v>346</v>
      </c>
    </row>
    <row r="47" spans="1:33" ht="15.75" x14ac:dyDescent="0.25">
      <c r="A47" s="221">
        <f>ROW()-2</f>
        <v>45</v>
      </c>
      <c r="B47" s="222" t="s">
        <v>60</v>
      </c>
      <c r="C47" s="141" t="s">
        <v>346</v>
      </c>
      <c r="D47" s="157">
        <f>COUNTIFS('Data1889-2026England'!E:E,$B47,'Data1889-2026England'!$D:$D,"&gt;="&amp;$B$1,'Data1889-2026England'!$D:$D,"&lt;="&amp;$B$2)</f>
        <v>0</v>
      </c>
      <c r="E47" s="158">
        <f>COUNTIFS('Data1889-2026England'!F:F,$B47,'Data1889-2026England'!$D:$D,"&gt;="&amp;$B$1,'Data1889-2026England'!$D:$D,"&lt;="&amp;$B$2)</f>
        <v>0</v>
      </c>
      <c r="F47" s="158">
        <f>COUNTIFS('Data1889-2026England'!G:G,$B47,'Data1889-2026England'!$D:$D,"&gt;="&amp;$B$1,'Data1889-2026England'!$D:$D,"&lt;="&amp;$B$2)+COUNTIFS('Data1889-2026England'!H:H,$B47,'Data1889-2026England'!$D:$D,"&gt;="&amp;$B$1,'Data1889-2026England'!$D:$D,"&lt;="&amp;$B$2)</f>
        <v>0</v>
      </c>
      <c r="G47" s="159">
        <f>COUNTIFS('Data1889-2026England'!I:I,$B47,'Data1889-2026England'!$D:$D,"&gt;="&amp;$B$1,'Data1889-2026England'!$D:$D,"&lt;="&amp;$B$2)</f>
        <v>0</v>
      </c>
      <c r="H47" s="158">
        <f>COUNTIFS('Data1889-2026England'!J:J,$B47,'Data1889-2026England'!$D:$D,"&gt;="&amp;$B$1,'Data1889-2026England'!$D:$D,"&lt;="&amp;$B$2)</f>
        <v>0</v>
      </c>
      <c r="I47" s="159">
        <f>COUNTIFS('Data1889-2026England'!K:K,$B47,'Data1889-2026England'!$D:$D,"&gt;="&amp;$B$1,'Data1889-2026England'!$D:$D,"&lt;="&amp;$B$2)</f>
        <v>1</v>
      </c>
      <c r="J47" s="158">
        <f>COUNTIFS('Data1889-2026England'!L:L,$B47,'Data1889-2026England'!$D:$D,"&gt;="&amp;$B$1,'Data1889-2026England'!$D:$D,"&lt;="&amp;$B$2)</f>
        <v>0</v>
      </c>
      <c r="K47" s="221">
        <f>I47+G47+D47</f>
        <v>1</v>
      </c>
      <c r="L47" s="225">
        <f>J47+H47+E47</f>
        <v>0</v>
      </c>
      <c r="M47" s="141" t="s">
        <v>346</v>
      </c>
      <c r="N47" s="160">
        <f ca="1">COUNTIFS('Data1889-2026England'!M:M,$B47,'Data1889-2026England'!$D:$D,"&gt;="&amp;$B$1,'Data1889-2026England'!$D:$D,"&lt;="&amp;$B$2)</f>
        <v>0</v>
      </c>
      <c r="O47" s="161">
        <f ca="1">COUNTIFS('Data1889-2026England'!N:N,$B47,'Data1889-2026England'!$D:$D,"&gt;="&amp;$B$1,'Data1889-2026England'!$D:$D,"&lt;="&amp;$B$2)</f>
        <v>0</v>
      </c>
      <c r="P47" s="161">
        <f ca="1">COUNTIFS('Data1889-2026England'!O:O,$B47,'Data1889-2026England'!$D:$D,"&gt;="&amp;$B$1,'Data1889-2026England'!$D:$D,"&lt;="&amp;$B$2)+COUNTIFS('Data1889-2026England'!P:P,$B47,'Data1889-2026England'!$D:$D,"&gt;="&amp;$B$1,'Data1889-2026England'!$D:$D,"&lt;="&amp;$B$2)</f>
        <v>0</v>
      </c>
      <c r="Q47" s="162">
        <f ca="1">COUNTIFS('Data1889-2026England'!Q:Q,$B47,'Data1889-2026England'!$D:$D,"&gt;="&amp;$B$1,'Data1889-2026England'!$D:$D,"&lt;="&amp;$B$2)</f>
        <v>0</v>
      </c>
      <c r="R47" s="161">
        <f ca="1">COUNTIFS('Data1889-2026England'!R:R,$B47,'Data1889-2026England'!$D:$D,"&gt;="&amp;$B$1,'Data1889-2026England'!$D:$D,"&lt;="&amp;$B$2)</f>
        <v>0</v>
      </c>
      <c r="S47" s="162">
        <f ca="1">COUNTIFS('Data1889-2026England'!S:S,$B47,'Data1889-2026England'!$D:$D,"&gt;="&amp;$B$1,'Data1889-2026England'!$D:$D,"&lt;="&amp;$B$2)</f>
        <v>0</v>
      </c>
      <c r="T47" s="163">
        <f ca="1">COUNTIFS('Data1889-2026England'!T:T,$B47,'Data1889-2026England'!$D:$D,"&gt;="&amp;$B$1,'Data1889-2026England'!$D:$D,"&lt;="&amp;$B$2)</f>
        <v>0</v>
      </c>
      <c r="U47" s="227">
        <f ca="1">S47+Q47+N47</f>
        <v>0</v>
      </c>
      <c r="V47" s="225">
        <f ca="1">T47+R47+O47</f>
        <v>0</v>
      </c>
      <c r="W47" s="141" t="s">
        <v>346</v>
      </c>
      <c r="X47" s="222" t="str">
        <f>B47</f>
        <v>Swansea</v>
      </c>
      <c r="Y47" s="180">
        <f ca="1">D47+N47</f>
        <v>0</v>
      </c>
      <c r="Z47" s="182">
        <f ca="1">U47+K47</f>
        <v>1</v>
      </c>
      <c r="AA47" s="182">
        <f ca="1">SUMPRODUCT(D47:J47,$D$1:$J$1)+SUMPRODUCT(N47:T47,$N$1:$T$1)</f>
        <v>3</v>
      </c>
      <c r="AB47" s="411">
        <f ca="1">K47+L47+U47+V47</f>
        <v>1</v>
      </c>
      <c r="AC47" s="412">
        <f>SUM(D47:F47)</f>
        <v>0</v>
      </c>
      <c r="AD47" s="412" t="str">
        <f ca="1">Y47&amp;"-"&amp;Z47-Y47&amp;" | "&amp;O47+E47&amp;"-"&amp;H47+J47+R47+T47</f>
        <v>0-1 | 0-0</v>
      </c>
      <c r="AE47" s="400">
        <f ca="1">Z47/$AG$1</f>
        <v>7.874015748031496E-3</v>
      </c>
      <c r="AF47" s="401">
        <f ca="1">AA47/$AG$1</f>
        <v>2.3622047244094488E-2</v>
      </c>
      <c r="AG47" s="141" t="s">
        <v>346</v>
      </c>
    </row>
    <row r="48" spans="1:33" ht="15.75" x14ac:dyDescent="0.25">
      <c r="A48" s="221">
        <f>ROW()-2</f>
        <v>46</v>
      </c>
      <c r="B48" s="222" t="s">
        <v>59</v>
      </c>
      <c r="C48" s="141" t="s">
        <v>346</v>
      </c>
      <c r="D48" s="157">
        <f>COUNTIFS('Data1889-2026England'!E:E,$B48,'Data1889-2026England'!$D:$D,"&gt;="&amp;$B$1,'Data1889-2026England'!$D:$D,"&lt;="&amp;$B$2)</f>
        <v>0</v>
      </c>
      <c r="E48" s="158">
        <f>COUNTIFS('Data1889-2026England'!F:F,$B48,'Data1889-2026England'!$D:$D,"&gt;="&amp;$B$1,'Data1889-2026England'!$D:$D,"&lt;="&amp;$B$2)</f>
        <v>0</v>
      </c>
      <c r="F48" s="158">
        <f>COUNTIFS('Data1889-2026England'!G:G,$B48,'Data1889-2026England'!$D:$D,"&gt;="&amp;$B$1,'Data1889-2026England'!$D:$D,"&lt;="&amp;$B$2)+COUNTIFS('Data1889-2026England'!H:H,$B48,'Data1889-2026England'!$D:$D,"&gt;="&amp;$B$1,'Data1889-2026England'!$D:$D,"&lt;="&amp;$B$2)</f>
        <v>0</v>
      </c>
      <c r="G48" s="159">
        <f>COUNTIFS('Data1889-2026England'!I:I,$B48,'Data1889-2026England'!$D:$D,"&gt;="&amp;$B$1,'Data1889-2026England'!$D:$D,"&lt;="&amp;$B$2)</f>
        <v>0</v>
      </c>
      <c r="H48" s="158">
        <f>COUNTIFS('Data1889-2026England'!J:J,$B48,'Data1889-2026England'!$D:$D,"&gt;="&amp;$B$1,'Data1889-2026England'!$D:$D,"&lt;="&amp;$B$2)</f>
        <v>0</v>
      </c>
      <c r="I48" s="159">
        <f>COUNTIFS('Data1889-2026England'!K:K,$B48,'Data1889-2026England'!$D:$D,"&gt;="&amp;$B$1,'Data1889-2026England'!$D:$D,"&lt;="&amp;$B$2)</f>
        <v>1</v>
      </c>
      <c r="J48" s="158">
        <f>COUNTIFS('Data1889-2026England'!L:L,$B48,'Data1889-2026England'!$D:$D,"&gt;="&amp;$B$1,'Data1889-2026England'!$D:$D,"&lt;="&amp;$B$2)</f>
        <v>0</v>
      </c>
      <c r="K48" s="221">
        <f>I48+G48+D48</f>
        <v>1</v>
      </c>
      <c r="L48" s="225">
        <f>J48+H48+E48</f>
        <v>0</v>
      </c>
      <c r="M48" s="141" t="s">
        <v>346</v>
      </c>
      <c r="N48" s="160">
        <f ca="1">COUNTIFS('Data1889-2026England'!M:M,$B48,'Data1889-2026England'!$D:$D,"&gt;="&amp;$B$1,'Data1889-2026England'!$D:$D,"&lt;="&amp;$B$2)</f>
        <v>0</v>
      </c>
      <c r="O48" s="161">
        <f ca="1">COUNTIFS('Data1889-2026England'!N:N,$B48,'Data1889-2026England'!$D:$D,"&gt;="&amp;$B$1,'Data1889-2026England'!$D:$D,"&lt;="&amp;$B$2)</f>
        <v>0</v>
      </c>
      <c r="P48" s="161">
        <f ca="1">COUNTIFS('Data1889-2026England'!O:O,$B48,'Data1889-2026England'!$D:$D,"&gt;="&amp;$B$1,'Data1889-2026England'!$D:$D,"&lt;="&amp;$B$2)+COUNTIFS('Data1889-2026England'!P:P,$B48,'Data1889-2026England'!$D:$D,"&gt;="&amp;$B$1,'Data1889-2026England'!$D:$D,"&lt;="&amp;$B$2)</f>
        <v>0</v>
      </c>
      <c r="Q48" s="162">
        <f ca="1">COUNTIFS('Data1889-2026England'!Q:Q,$B48,'Data1889-2026England'!$D:$D,"&gt;="&amp;$B$1,'Data1889-2026England'!$D:$D,"&lt;="&amp;$B$2)</f>
        <v>0</v>
      </c>
      <c r="R48" s="161">
        <f ca="1">COUNTIFS('Data1889-2026England'!R:R,$B48,'Data1889-2026England'!$D:$D,"&gt;="&amp;$B$1,'Data1889-2026England'!$D:$D,"&lt;="&amp;$B$2)</f>
        <v>0</v>
      </c>
      <c r="S48" s="162">
        <f ca="1">COUNTIFS('Data1889-2026England'!S:S,$B48,'Data1889-2026England'!$D:$D,"&gt;="&amp;$B$1,'Data1889-2026England'!$D:$D,"&lt;="&amp;$B$2)</f>
        <v>0</v>
      </c>
      <c r="T48" s="163">
        <f ca="1">COUNTIFS('Data1889-2026England'!T:T,$B48,'Data1889-2026England'!$D:$D,"&gt;="&amp;$B$1,'Data1889-2026England'!$D:$D,"&lt;="&amp;$B$2)</f>
        <v>0</v>
      </c>
      <c r="U48" s="227">
        <f ca="1">S48+Q48+N48</f>
        <v>0</v>
      </c>
      <c r="V48" s="225">
        <f ca="1">T48+R48+O48</f>
        <v>0</v>
      </c>
      <c r="W48" s="141" t="s">
        <v>346</v>
      </c>
      <c r="X48" s="222" t="str">
        <f>B48</f>
        <v>Swindon</v>
      </c>
      <c r="Y48" s="180">
        <f ca="1">D48+N48</f>
        <v>0</v>
      </c>
      <c r="Z48" s="182">
        <f ca="1">U48+K48</f>
        <v>1</v>
      </c>
      <c r="AA48" s="182">
        <f ca="1">SUMPRODUCT(D48:J48,$D$1:$J$1)+SUMPRODUCT(N48:T48,$N$1:$T$1)</f>
        <v>3</v>
      </c>
      <c r="AB48" s="411">
        <f ca="1">K48+L48+U48+V48</f>
        <v>1</v>
      </c>
      <c r="AC48" s="412">
        <f>SUM(D48:F48)</f>
        <v>0</v>
      </c>
      <c r="AD48" s="412" t="str">
        <f ca="1">Y48&amp;"-"&amp;Z48-Y48&amp;" | "&amp;O48+E48&amp;"-"&amp;H48+J48+R48+T48</f>
        <v>0-1 | 0-0</v>
      </c>
      <c r="AE48" s="400">
        <f ca="1">Z48/$AG$1</f>
        <v>7.874015748031496E-3</v>
      </c>
      <c r="AF48" s="401">
        <f ca="1">AA48/$AG$1</f>
        <v>2.3622047244094488E-2</v>
      </c>
      <c r="AG48" s="141" t="s">
        <v>346</v>
      </c>
    </row>
    <row r="49" spans="1:33" ht="15.75" x14ac:dyDescent="0.25">
      <c r="A49" s="221">
        <f>ROW()-2</f>
        <v>47</v>
      </c>
      <c r="B49" s="222" t="s">
        <v>61</v>
      </c>
      <c r="C49" s="141" t="s">
        <v>346</v>
      </c>
      <c r="D49" s="157">
        <f>COUNTIFS('Data1889-2026England'!E:E,$B49,'Data1889-2026England'!$D:$D,"&gt;="&amp;$B$1,'Data1889-2026England'!$D:$D,"&lt;="&amp;$B$2)</f>
        <v>0</v>
      </c>
      <c r="E49" s="158">
        <f>COUNTIFS('Data1889-2026England'!F:F,$B49,'Data1889-2026England'!$D:$D,"&gt;="&amp;$B$1,'Data1889-2026England'!$D:$D,"&lt;="&amp;$B$2)</f>
        <v>0</v>
      </c>
      <c r="F49" s="158">
        <f>COUNTIFS('Data1889-2026England'!G:G,$B49,'Data1889-2026England'!$D:$D,"&gt;="&amp;$B$1,'Data1889-2026England'!$D:$D,"&lt;="&amp;$B$2)+COUNTIFS('Data1889-2026England'!H:H,$B49,'Data1889-2026England'!$D:$D,"&gt;="&amp;$B$1,'Data1889-2026England'!$D:$D,"&lt;="&amp;$B$2)</f>
        <v>0</v>
      </c>
      <c r="G49" s="159">
        <f>COUNTIFS('Data1889-2026England'!I:I,$B49,'Data1889-2026England'!$D:$D,"&gt;="&amp;$B$1,'Data1889-2026England'!$D:$D,"&lt;="&amp;$B$2)</f>
        <v>0</v>
      </c>
      <c r="H49" s="158">
        <f>COUNTIFS('Data1889-2026England'!J:J,$B49,'Data1889-2026England'!$D:$D,"&gt;="&amp;$B$1,'Data1889-2026England'!$D:$D,"&lt;="&amp;$B$2)</f>
        <v>0</v>
      </c>
      <c r="I49" s="159">
        <f>COUNTIFS('Data1889-2026England'!K:K,$B49,'Data1889-2026England'!$D:$D,"&gt;="&amp;$B$1,'Data1889-2026England'!$D:$D,"&lt;="&amp;$B$2)</f>
        <v>1</v>
      </c>
      <c r="J49" s="158">
        <f>COUNTIFS('Data1889-2026England'!L:L,$B49,'Data1889-2026England'!$D:$D,"&gt;="&amp;$B$1,'Data1889-2026England'!$D:$D,"&lt;="&amp;$B$2)</f>
        <v>0</v>
      </c>
      <c r="K49" s="221">
        <f>I49+G49+D49</f>
        <v>1</v>
      </c>
      <c r="L49" s="225">
        <f>J49+H49+E49</f>
        <v>0</v>
      </c>
      <c r="M49" s="141" t="s">
        <v>346</v>
      </c>
      <c r="N49" s="160">
        <f ca="1">COUNTIFS('Data1889-2026England'!M:M,$B49,'Data1889-2026England'!$D:$D,"&gt;="&amp;$B$1,'Data1889-2026England'!$D:$D,"&lt;="&amp;$B$2)</f>
        <v>0</v>
      </c>
      <c r="O49" s="161">
        <f ca="1">COUNTIFS('Data1889-2026England'!N:N,$B49,'Data1889-2026England'!$D:$D,"&gt;="&amp;$B$1,'Data1889-2026England'!$D:$D,"&lt;="&amp;$B$2)</f>
        <v>0</v>
      </c>
      <c r="P49" s="161">
        <f ca="1">COUNTIFS('Data1889-2026England'!O:O,$B49,'Data1889-2026England'!$D:$D,"&gt;="&amp;$B$1,'Data1889-2026England'!$D:$D,"&lt;="&amp;$B$2)+COUNTIFS('Data1889-2026England'!P:P,$B49,'Data1889-2026England'!$D:$D,"&gt;="&amp;$B$1,'Data1889-2026England'!$D:$D,"&lt;="&amp;$B$2)</f>
        <v>0</v>
      </c>
      <c r="Q49" s="162">
        <f ca="1">COUNTIFS('Data1889-2026England'!Q:Q,$B49,'Data1889-2026England'!$D:$D,"&gt;="&amp;$B$1,'Data1889-2026England'!$D:$D,"&lt;="&amp;$B$2)</f>
        <v>0</v>
      </c>
      <c r="R49" s="161">
        <f ca="1">COUNTIFS('Data1889-2026England'!R:R,$B49,'Data1889-2026England'!$D:$D,"&gt;="&amp;$B$1,'Data1889-2026England'!$D:$D,"&lt;="&amp;$B$2)</f>
        <v>0</v>
      </c>
      <c r="S49" s="162">
        <f ca="1">COUNTIFS('Data1889-2026England'!S:S,$B49,'Data1889-2026England'!$D:$D,"&gt;="&amp;$B$1,'Data1889-2026England'!$D:$D,"&lt;="&amp;$B$2)</f>
        <v>0</v>
      </c>
      <c r="T49" s="163">
        <f ca="1">COUNTIFS('Data1889-2026England'!T:T,$B49,'Data1889-2026England'!$D:$D,"&gt;="&amp;$B$1,'Data1889-2026England'!$D:$D,"&lt;="&amp;$B$2)</f>
        <v>0</v>
      </c>
      <c r="U49" s="227">
        <f ca="1">S49+Q49+N49</f>
        <v>0</v>
      </c>
      <c r="V49" s="225">
        <f ca="1">T49+R49+O49</f>
        <v>0</v>
      </c>
      <c r="W49" s="141" t="s">
        <v>346</v>
      </c>
      <c r="X49" s="222" t="str">
        <f>B49</f>
        <v>Oxford</v>
      </c>
      <c r="Y49" s="180">
        <f ca="1">D49+N49</f>
        <v>0</v>
      </c>
      <c r="Z49" s="182">
        <f ca="1">U49+K49</f>
        <v>1</v>
      </c>
      <c r="AA49" s="182">
        <f ca="1">SUMPRODUCT(D49:J49,$D$1:$J$1)+SUMPRODUCT(N49:T49,$N$1:$T$1)</f>
        <v>3</v>
      </c>
      <c r="AB49" s="411">
        <f ca="1">K49+L49+U49+V49</f>
        <v>1</v>
      </c>
      <c r="AC49" s="412">
        <f>SUM(D49:F49)</f>
        <v>0</v>
      </c>
      <c r="AD49" s="412" t="str">
        <f ca="1">Y49&amp;"-"&amp;Z49-Y49&amp;" | "&amp;O49+E49&amp;"-"&amp;H49+J49+R49+T49</f>
        <v>0-1 | 0-0</v>
      </c>
      <c r="AE49" s="400">
        <f ca="1">Z49/$AG$1</f>
        <v>7.874015748031496E-3</v>
      </c>
      <c r="AF49" s="401">
        <f ca="1">AA49/$AG$1</f>
        <v>2.3622047244094488E-2</v>
      </c>
      <c r="AG49" s="141" t="s">
        <v>346</v>
      </c>
    </row>
    <row r="50" spans="1:33" ht="15.75" x14ac:dyDescent="0.25">
      <c r="A50" s="221">
        <f>ROW()-2</f>
        <v>48</v>
      </c>
      <c r="B50" s="222" t="s">
        <v>49</v>
      </c>
      <c r="C50" s="141" t="s">
        <v>346</v>
      </c>
      <c r="D50" s="157">
        <f>COUNTIFS('Data1889-2026England'!E:E,$B50,'Data1889-2026England'!$D:$D,"&gt;="&amp;$B$1,'Data1889-2026England'!$D:$D,"&lt;="&amp;$B$2)</f>
        <v>0</v>
      </c>
      <c r="E50" s="158">
        <f>COUNTIFS('Data1889-2026England'!F:F,$B50,'Data1889-2026England'!$D:$D,"&gt;="&amp;$B$1,'Data1889-2026England'!$D:$D,"&lt;="&amp;$B$2)</f>
        <v>0</v>
      </c>
      <c r="F50" s="158">
        <f>COUNTIFS('Data1889-2026England'!G:G,$B50,'Data1889-2026England'!$D:$D,"&gt;="&amp;$B$1,'Data1889-2026England'!$D:$D,"&lt;="&amp;$B$2)+COUNTIFS('Data1889-2026England'!H:H,$B50,'Data1889-2026England'!$D:$D,"&gt;="&amp;$B$1,'Data1889-2026England'!$D:$D,"&lt;="&amp;$B$2)</f>
        <v>0</v>
      </c>
      <c r="G50" s="159">
        <f>COUNTIFS('Data1889-2026England'!I:I,$B50,'Data1889-2026England'!$D:$D,"&gt;="&amp;$B$1,'Data1889-2026England'!$D:$D,"&lt;="&amp;$B$2)</f>
        <v>1</v>
      </c>
      <c r="H50" s="158">
        <f>COUNTIFS('Data1889-2026England'!J:J,$B50,'Data1889-2026England'!$D:$D,"&gt;="&amp;$B$1,'Data1889-2026England'!$D:$D,"&lt;="&amp;$B$2)</f>
        <v>0</v>
      </c>
      <c r="I50" s="159">
        <f>COUNTIFS('Data1889-2026England'!K:K,$B50,'Data1889-2026England'!$D:$D,"&gt;="&amp;$B$1,'Data1889-2026England'!$D:$D,"&lt;="&amp;$B$2)</f>
        <v>0</v>
      </c>
      <c r="J50" s="158">
        <f>COUNTIFS('Data1889-2026England'!L:L,$B50,'Data1889-2026England'!$D:$D,"&gt;="&amp;$B$1,'Data1889-2026England'!$D:$D,"&lt;="&amp;$B$2)</f>
        <v>0</v>
      </c>
      <c r="K50" s="221">
        <f>I50+G50+D50</f>
        <v>1</v>
      </c>
      <c r="L50" s="225">
        <f>J50+H50+E50</f>
        <v>0</v>
      </c>
      <c r="M50" s="141" t="s">
        <v>346</v>
      </c>
      <c r="N50" s="160">
        <f ca="1">COUNTIFS('Data1889-2026England'!M:M,$B50,'Data1889-2026England'!$D:$D,"&gt;="&amp;$B$1,'Data1889-2026England'!$D:$D,"&lt;="&amp;$B$2)</f>
        <v>0</v>
      </c>
      <c r="O50" s="161">
        <f ca="1">COUNTIFS('Data1889-2026England'!N:N,$B50,'Data1889-2026England'!$D:$D,"&gt;="&amp;$B$1,'Data1889-2026England'!$D:$D,"&lt;="&amp;$B$2)</f>
        <v>0</v>
      </c>
      <c r="P50" s="161">
        <f ca="1">COUNTIFS('Data1889-2026England'!O:O,$B50,'Data1889-2026England'!$D:$D,"&gt;="&amp;$B$1,'Data1889-2026England'!$D:$D,"&lt;="&amp;$B$2)+COUNTIFS('Data1889-2026England'!P:P,$B50,'Data1889-2026England'!$D:$D,"&gt;="&amp;$B$1,'Data1889-2026England'!$D:$D,"&lt;="&amp;$B$2)</f>
        <v>0</v>
      </c>
      <c r="Q50" s="162">
        <f ca="1">COUNTIFS('Data1889-2026England'!Q:Q,$B50,'Data1889-2026England'!$D:$D,"&gt;="&amp;$B$1,'Data1889-2026England'!$D:$D,"&lt;="&amp;$B$2)</f>
        <v>0</v>
      </c>
      <c r="R50" s="161">
        <f ca="1">COUNTIFS('Data1889-2026England'!R:R,$B50,'Data1889-2026England'!$D:$D,"&gt;="&amp;$B$1,'Data1889-2026England'!$D:$D,"&lt;="&amp;$B$2)</f>
        <v>0</v>
      </c>
      <c r="S50" s="162">
        <f ca="1">COUNTIFS('Data1889-2026England'!S:S,$B50,'Data1889-2026England'!$D:$D,"&gt;="&amp;$B$1,'Data1889-2026England'!$D:$D,"&lt;="&amp;$B$2)</f>
        <v>0</v>
      </c>
      <c r="T50" s="163">
        <f ca="1">COUNTIFS('Data1889-2026England'!T:T,$B50,'Data1889-2026England'!$D:$D,"&gt;="&amp;$B$1,'Data1889-2026England'!$D:$D,"&lt;="&amp;$B$2)</f>
        <v>0</v>
      </c>
      <c r="U50" s="227">
        <f ca="1">S50+Q50+N50</f>
        <v>0</v>
      </c>
      <c r="V50" s="225">
        <f ca="1">T50+R50+O50</f>
        <v>0</v>
      </c>
      <c r="W50" s="141" t="s">
        <v>346</v>
      </c>
      <c r="X50" s="222" t="str">
        <f>B50</f>
        <v>Coventry</v>
      </c>
      <c r="Y50" s="180">
        <f ca="1">D50+N50</f>
        <v>0</v>
      </c>
      <c r="Z50" s="182">
        <f ca="1">U50+K50</f>
        <v>1</v>
      </c>
      <c r="AA50" s="182">
        <f ca="1">SUMPRODUCT(D50:J50,$D$1:$J$1)+SUMPRODUCT(N50:T50,$N$1:$T$1)</f>
        <v>3</v>
      </c>
      <c r="AB50" s="411">
        <f ca="1">K50+L50+U50+V50</f>
        <v>1</v>
      </c>
      <c r="AC50" s="412">
        <f>SUM(D50:F50)</f>
        <v>0</v>
      </c>
      <c r="AD50" s="412" t="str">
        <f ca="1">Y50&amp;"-"&amp;Z50-Y50&amp;" | "&amp;O50+E50&amp;"-"&amp;H50+J50+R50+T50</f>
        <v>0-1 | 0-0</v>
      </c>
      <c r="AE50" s="400">
        <f ca="1">Z50/$AG$1</f>
        <v>7.874015748031496E-3</v>
      </c>
      <c r="AF50" s="401">
        <f ca="1">AA50/$AG$1</f>
        <v>2.3622047244094488E-2</v>
      </c>
      <c r="AG50" s="141" t="s">
        <v>346</v>
      </c>
    </row>
    <row r="51" spans="1:33" ht="15.75" x14ac:dyDescent="0.25">
      <c r="A51" s="221">
        <f>ROW()-2</f>
        <v>49</v>
      </c>
      <c r="B51" s="222" t="s">
        <v>30</v>
      </c>
      <c r="C51" s="141" t="s">
        <v>346</v>
      </c>
      <c r="D51" s="157">
        <f>COUNTIFS('Data1889-2026England'!E:E,$B51,'Data1889-2026England'!$D:$D,"&gt;="&amp;$B$1,'Data1889-2026England'!$D:$D,"&lt;="&amp;$B$2)</f>
        <v>0</v>
      </c>
      <c r="E51" s="158">
        <f>COUNTIFS('Data1889-2026England'!F:F,$B51,'Data1889-2026England'!$D:$D,"&gt;="&amp;$B$1,'Data1889-2026England'!$D:$D,"&lt;="&amp;$B$2)</f>
        <v>0</v>
      </c>
      <c r="F51" s="158">
        <f>COUNTIFS('Data1889-2026England'!G:G,$B51,'Data1889-2026England'!$D:$D,"&gt;="&amp;$B$1,'Data1889-2026England'!$D:$D,"&lt;="&amp;$B$2)+COUNTIFS('Data1889-2026England'!H:H,$B51,'Data1889-2026England'!$D:$D,"&gt;="&amp;$B$1,'Data1889-2026England'!$D:$D,"&lt;="&amp;$B$2)</f>
        <v>0</v>
      </c>
      <c r="G51" s="159">
        <f>COUNTIFS('Data1889-2026England'!I:I,$B51,'Data1889-2026England'!$D:$D,"&gt;="&amp;$B$1,'Data1889-2026England'!$D:$D,"&lt;="&amp;$B$2)</f>
        <v>1</v>
      </c>
      <c r="H51" s="158">
        <f>COUNTIFS('Data1889-2026England'!J:J,$B51,'Data1889-2026England'!$D:$D,"&gt;="&amp;$B$1,'Data1889-2026England'!$D:$D,"&lt;="&amp;$B$2)</f>
        <v>0</v>
      </c>
      <c r="I51" s="159">
        <f>COUNTIFS('Data1889-2026England'!K:K,$B51,'Data1889-2026England'!$D:$D,"&gt;="&amp;$B$1,'Data1889-2026England'!$D:$D,"&lt;="&amp;$B$2)</f>
        <v>0</v>
      </c>
      <c r="J51" s="158">
        <f>COUNTIFS('Data1889-2026England'!L:L,$B51,'Data1889-2026England'!$D:$D,"&gt;="&amp;$B$1,'Data1889-2026England'!$D:$D,"&lt;="&amp;$B$2)</f>
        <v>0</v>
      </c>
      <c r="K51" s="221">
        <f>I51+G51+D51</f>
        <v>1</v>
      </c>
      <c r="L51" s="225">
        <f>J51+H51+E51</f>
        <v>0</v>
      </c>
      <c r="M51" s="141" t="s">
        <v>346</v>
      </c>
      <c r="N51" s="160">
        <f ca="1">COUNTIFS('Data1889-2026England'!M:M,$B51,'Data1889-2026England'!$D:$D,"&gt;="&amp;$B$1,'Data1889-2026England'!$D:$D,"&lt;="&amp;$B$2)</f>
        <v>0</v>
      </c>
      <c r="O51" s="161">
        <f ca="1">COUNTIFS('Data1889-2026England'!N:N,$B51,'Data1889-2026England'!$D:$D,"&gt;="&amp;$B$1,'Data1889-2026England'!$D:$D,"&lt;="&amp;$B$2)</f>
        <v>0</v>
      </c>
      <c r="P51" s="161">
        <f ca="1">COUNTIFS('Data1889-2026England'!O:O,$B51,'Data1889-2026England'!$D:$D,"&gt;="&amp;$B$1,'Data1889-2026England'!$D:$D,"&lt;="&amp;$B$2)+COUNTIFS('Data1889-2026England'!P:P,$B51,'Data1889-2026England'!$D:$D,"&gt;="&amp;$B$1,'Data1889-2026England'!$D:$D,"&lt;="&amp;$B$2)</f>
        <v>0</v>
      </c>
      <c r="Q51" s="162">
        <f ca="1">COUNTIFS('Data1889-2026England'!Q:Q,$B51,'Data1889-2026England'!$D:$D,"&gt;="&amp;$B$1,'Data1889-2026England'!$D:$D,"&lt;="&amp;$B$2)</f>
        <v>0</v>
      </c>
      <c r="R51" s="161">
        <f ca="1">COUNTIFS('Data1889-2026England'!R:R,$B51,'Data1889-2026England'!$D:$D,"&gt;="&amp;$B$1,'Data1889-2026England'!$D:$D,"&lt;="&amp;$B$2)</f>
        <v>0</v>
      </c>
      <c r="S51" s="162">
        <f ca="1">COUNTIFS('Data1889-2026England'!S:S,$B51,'Data1889-2026England'!$D:$D,"&gt;="&amp;$B$1,'Data1889-2026England'!$D:$D,"&lt;="&amp;$B$2)</f>
        <v>0</v>
      </c>
      <c r="T51" s="163">
        <f ca="1">COUNTIFS('Data1889-2026England'!T:T,$B51,'Data1889-2026England'!$D:$D,"&gt;="&amp;$B$1,'Data1889-2026England'!$D:$D,"&lt;="&amp;$B$2)</f>
        <v>0</v>
      </c>
      <c r="U51" s="227">
        <f ca="1">S51+Q51+N51</f>
        <v>0</v>
      </c>
      <c r="V51" s="225">
        <f ca="1">T51+R51+O51</f>
        <v>0</v>
      </c>
      <c r="W51" s="141" t="s">
        <v>346</v>
      </c>
      <c r="X51" s="222" t="str">
        <f>B51</f>
        <v>Wimbledon</v>
      </c>
      <c r="Y51" s="180">
        <f ca="1">D51+N51</f>
        <v>0</v>
      </c>
      <c r="Z51" s="182">
        <f ca="1">U51+K51</f>
        <v>1</v>
      </c>
      <c r="AA51" s="182">
        <f ca="1">SUMPRODUCT(D51:J51,$D$1:$J$1)+SUMPRODUCT(N51:T51,$N$1:$T$1)</f>
        <v>3</v>
      </c>
      <c r="AB51" s="411">
        <f ca="1">K51+L51+U51+V51</f>
        <v>1</v>
      </c>
      <c r="AC51" s="412">
        <f>SUM(D51:F51)</f>
        <v>0</v>
      </c>
      <c r="AD51" s="412" t="str">
        <f ca="1">Y51&amp;"-"&amp;Z51-Y51&amp;" | "&amp;O51+E51&amp;"-"&amp;H51+J51+R51+T51</f>
        <v>0-1 | 0-0</v>
      </c>
      <c r="AE51" s="400">
        <f ca="1">Z51/$AG$1</f>
        <v>7.874015748031496E-3</v>
      </c>
      <c r="AF51" s="401">
        <f ca="1">AA51/$AG$1</f>
        <v>2.3622047244094488E-2</v>
      </c>
      <c r="AG51" s="141" t="s">
        <v>346</v>
      </c>
    </row>
    <row r="52" spans="1:33" ht="15.75" x14ac:dyDescent="0.25">
      <c r="A52" s="221">
        <f>ROW()-2</f>
        <v>50</v>
      </c>
      <c r="B52" s="222" t="s">
        <v>6</v>
      </c>
      <c r="C52" s="141" t="s">
        <v>346</v>
      </c>
      <c r="D52" s="157">
        <f>COUNTIFS('Data1889-2026England'!E:E,$B52,'Data1889-2026England'!$D:$D,"&gt;="&amp;$B$1,'Data1889-2026England'!$D:$D,"&lt;="&amp;$B$2)</f>
        <v>0</v>
      </c>
      <c r="E52" s="158">
        <f>COUNTIFS('Data1889-2026England'!F:F,$B52,'Data1889-2026England'!$D:$D,"&gt;="&amp;$B$1,'Data1889-2026England'!$D:$D,"&lt;="&amp;$B$2)</f>
        <v>1</v>
      </c>
      <c r="F52" s="158">
        <f>COUNTIFS('Data1889-2026England'!G:G,$B52,'Data1889-2026England'!$D:$D,"&gt;="&amp;$B$1,'Data1889-2026England'!$D:$D,"&lt;="&amp;$B$2)+COUNTIFS('Data1889-2026England'!H:H,$B52,'Data1889-2026England'!$D:$D,"&gt;="&amp;$B$1,'Data1889-2026England'!$D:$D,"&lt;="&amp;$B$2)</f>
        <v>0</v>
      </c>
      <c r="G52" s="159">
        <f>COUNTIFS('Data1889-2026England'!I:I,$B52,'Data1889-2026England'!$D:$D,"&gt;="&amp;$B$1,'Data1889-2026England'!$D:$D,"&lt;="&amp;$B$2)</f>
        <v>0</v>
      </c>
      <c r="H52" s="158">
        <f>COUNTIFS('Data1889-2026England'!J:J,$B52,'Data1889-2026England'!$D:$D,"&gt;="&amp;$B$1,'Data1889-2026England'!$D:$D,"&lt;="&amp;$B$2)</f>
        <v>1</v>
      </c>
      <c r="I52" s="159">
        <f>COUNTIFS('Data1889-2026England'!K:K,$B52,'Data1889-2026England'!$D:$D,"&gt;="&amp;$B$1,'Data1889-2026England'!$D:$D,"&lt;="&amp;$B$2)</f>
        <v>0</v>
      </c>
      <c r="J52" s="158">
        <f>COUNTIFS('Data1889-2026England'!L:L,$B52,'Data1889-2026England'!$D:$D,"&gt;="&amp;$B$1,'Data1889-2026England'!$D:$D,"&lt;="&amp;$B$2)</f>
        <v>0</v>
      </c>
      <c r="K52" s="221">
        <f>I52+G52+D52</f>
        <v>0</v>
      </c>
      <c r="L52" s="225">
        <f>J52+H52+E52</f>
        <v>2</v>
      </c>
      <c r="M52" s="141" t="s">
        <v>346</v>
      </c>
      <c r="N52" s="160">
        <f ca="1">COUNTIFS('Data1889-2026England'!M:M,$B52,'Data1889-2026England'!$D:$D,"&gt;="&amp;$B$1,'Data1889-2026England'!$D:$D,"&lt;="&amp;$B$2)</f>
        <v>0</v>
      </c>
      <c r="O52" s="161">
        <f ca="1">COUNTIFS('Data1889-2026England'!N:N,$B52,'Data1889-2026England'!$D:$D,"&gt;="&amp;$B$1,'Data1889-2026England'!$D:$D,"&lt;="&amp;$B$2)</f>
        <v>0</v>
      </c>
      <c r="P52" s="161">
        <f ca="1">COUNTIFS('Data1889-2026England'!O:O,$B52,'Data1889-2026England'!$D:$D,"&gt;="&amp;$B$1,'Data1889-2026England'!$D:$D,"&lt;="&amp;$B$2)+COUNTIFS('Data1889-2026England'!P:P,$B52,'Data1889-2026England'!$D:$D,"&gt;="&amp;$B$1,'Data1889-2026England'!$D:$D,"&lt;="&amp;$B$2)</f>
        <v>0</v>
      </c>
      <c r="Q52" s="162">
        <f ca="1">COUNTIFS('Data1889-2026England'!Q:Q,$B52,'Data1889-2026England'!$D:$D,"&gt;="&amp;$B$1,'Data1889-2026England'!$D:$D,"&lt;="&amp;$B$2)</f>
        <v>0</v>
      </c>
      <c r="R52" s="161">
        <f ca="1">COUNTIFS('Data1889-2026England'!R:R,$B52,'Data1889-2026England'!$D:$D,"&gt;="&amp;$B$1,'Data1889-2026England'!$D:$D,"&lt;="&amp;$B$2)</f>
        <v>0</v>
      </c>
      <c r="S52" s="162">
        <f ca="1">COUNTIFS('Data1889-2026England'!S:S,$B52,'Data1889-2026England'!$D:$D,"&gt;="&amp;$B$1,'Data1889-2026England'!$D:$D,"&lt;="&amp;$B$2)</f>
        <v>0</v>
      </c>
      <c r="T52" s="163">
        <f ca="1">COUNTIFS('Data1889-2026England'!T:T,$B52,'Data1889-2026England'!$D:$D,"&gt;="&amp;$B$1,'Data1889-2026England'!$D:$D,"&lt;="&amp;$B$2)</f>
        <v>0</v>
      </c>
      <c r="U52" s="227">
        <f ca="1">S52+Q52+N52</f>
        <v>0</v>
      </c>
      <c r="V52" s="225">
        <f ca="1">T52+R52+O52</f>
        <v>0</v>
      </c>
      <c r="W52" s="141" t="s">
        <v>346</v>
      </c>
      <c r="X52" s="222" t="str">
        <f>B52</f>
        <v>Bristol City</v>
      </c>
      <c r="Y52" s="180">
        <f ca="1">D52+N52</f>
        <v>0</v>
      </c>
      <c r="Z52" s="182">
        <f ca="1">U52+K52</f>
        <v>0</v>
      </c>
      <c r="AA52" s="182">
        <f ca="1">SUMPRODUCT(D52:J52,$D$1:$J$1)+SUMPRODUCT(N52:T52,$N$1:$T$1)</f>
        <v>3</v>
      </c>
      <c r="AB52" s="411">
        <f ca="1">K52+L52+U52+V52</f>
        <v>2</v>
      </c>
      <c r="AC52" s="412">
        <f>SUM(D52:F52)</f>
        <v>1</v>
      </c>
      <c r="AD52" s="412" t="str">
        <f ca="1">Y52&amp;"-"&amp;Z52-Y52&amp;" | "&amp;O52+E52&amp;"-"&amp;H52+J52+R52+T52</f>
        <v>0-0 | 1-1</v>
      </c>
      <c r="AE52" s="400">
        <f ca="1">Z52/$AG$1</f>
        <v>0</v>
      </c>
      <c r="AF52" s="401">
        <f ca="1">AA52/$AG$1</f>
        <v>2.3622047244094488E-2</v>
      </c>
      <c r="AG52" s="141" t="s">
        <v>346</v>
      </c>
    </row>
    <row r="53" spans="1:33" ht="15.75" x14ac:dyDescent="0.25">
      <c r="A53" s="221">
        <f>ROW()-2</f>
        <v>51</v>
      </c>
      <c r="B53" s="222" t="s">
        <v>29</v>
      </c>
      <c r="C53" s="141" t="s">
        <v>346</v>
      </c>
      <c r="D53" s="157">
        <f>COUNTIFS('Data1889-2026England'!E:E,$B53,'Data1889-2026England'!$D:$D,"&gt;="&amp;$B$1,'Data1889-2026England'!$D:$D,"&lt;="&amp;$B$2)</f>
        <v>0</v>
      </c>
      <c r="E53" s="158">
        <f>COUNTIFS('Data1889-2026England'!F:F,$B53,'Data1889-2026England'!$D:$D,"&gt;="&amp;$B$1,'Data1889-2026England'!$D:$D,"&lt;="&amp;$B$2)</f>
        <v>0</v>
      </c>
      <c r="F53" s="158">
        <f>COUNTIFS('Data1889-2026England'!G:G,$B53,'Data1889-2026England'!$D:$D,"&gt;="&amp;$B$1,'Data1889-2026England'!$D:$D,"&lt;="&amp;$B$2)+COUNTIFS('Data1889-2026England'!H:H,$B53,'Data1889-2026England'!$D:$D,"&gt;="&amp;$B$1,'Data1889-2026England'!$D:$D,"&lt;="&amp;$B$2)</f>
        <v>0</v>
      </c>
      <c r="G53" s="159">
        <f>COUNTIFS('Data1889-2026England'!I:I,$B53,'Data1889-2026England'!$D:$D,"&gt;="&amp;$B$1,'Data1889-2026England'!$D:$D,"&lt;="&amp;$B$2)</f>
        <v>0</v>
      </c>
      <c r="H53" s="158">
        <f>COUNTIFS('Data1889-2026England'!J:J,$B53,'Data1889-2026England'!$D:$D,"&gt;="&amp;$B$1,'Data1889-2026England'!$D:$D,"&lt;="&amp;$B$2)</f>
        <v>1</v>
      </c>
      <c r="I53" s="159">
        <f>COUNTIFS('Data1889-2026England'!K:K,$B53,'Data1889-2026England'!$D:$D,"&gt;="&amp;$B$1,'Data1889-2026England'!$D:$D,"&lt;="&amp;$B$2)</f>
        <v>0</v>
      </c>
      <c r="J53" s="158">
        <f>COUNTIFS('Data1889-2026England'!L:L,$B53,'Data1889-2026England'!$D:$D,"&gt;="&amp;$B$1,'Data1889-2026England'!$D:$D,"&lt;="&amp;$B$2)</f>
        <v>0</v>
      </c>
      <c r="K53" s="221">
        <f>I53+G53+D53</f>
        <v>0</v>
      </c>
      <c r="L53" s="225">
        <f>J53+H53+E53</f>
        <v>1</v>
      </c>
      <c r="M53" s="141" t="s">
        <v>346</v>
      </c>
      <c r="N53" s="160">
        <f ca="1">COUNTIFS('Data1889-2026England'!M:M,$B53,'Data1889-2026England'!$D:$D,"&gt;="&amp;$B$1,'Data1889-2026England'!$D:$D,"&lt;="&amp;$B$2)</f>
        <v>0</v>
      </c>
      <c r="O53" s="161">
        <f ca="1">COUNTIFS('Data1889-2026England'!N:N,$B53,'Data1889-2026England'!$D:$D,"&gt;="&amp;$B$1,'Data1889-2026England'!$D:$D,"&lt;="&amp;$B$2)</f>
        <v>0</v>
      </c>
      <c r="P53" s="161">
        <f ca="1">COUNTIFS('Data1889-2026England'!O:O,$B53,'Data1889-2026England'!$D:$D,"&gt;="&amp;$B$1,'Data1889-2026England'!$D:$D,"&lt;="&amp;$B$2)+COUNTIFS('Data1889-2026England'!P:P,$B53,'Data1889-2026England'!$D:$D,"&gt;="&amp;$B$1,'Data1889-2026England'!$D:$D,"&lt;="&amp;$B$2)</f>
        <v>0</v>
      </c>
      <c r="Q53" s="162">
        <f ca="1">COUNTIFS('Data1889-2026England'!Q:Q,$B53,'Data1889-2026England'!$D:$D,"&gt;="&amp;$B$1,'Data1889-2026England'!$D:$D,"&lt;="&amp;$B$2)</f>
        <v>0</v>
      </c>
      <c r="R53" s="161">
        <f ca="1">COUNTIFS('Data1889-2026England'!R:R,$B53,'Data1889-2026England'!$D:$D,"&gt;="&amp;$B$1,'Data1889-2026England'!$D:$D,"&lt;="&amp;$B$2)</f>
        <v>1</v>
      </c>
      <c r="S53" s="162">
        <f ca="1">COUNTIFS('Data1889-2026England'!S:S,$B53,'Data1889-2026England'!$D:$D,"&gt;="&amp;$B$1,'Data1889-2026England'!$D:$D,"&lt;="&amp;$B$2)</f>
        <v>0</v>
      </c>
      <c r="T53" s="163">
        <f ca="1">COUNTIFS('Data1889-2026England'!T:T,$B53,'Data1889-2026England'!$D:$D,"&gt;="&amp;$B$1,'Data1889-2026England'!$D:$D,"&lt;="&amp;$B$2)</f>
        <v>0</v>
      </c>
      <c r="U53" s="227">
        <f ca="1">S53+Q53+N53</f>
        <v>0</v>
      </c>
      <c r="V53" s="225">
        <f ca="1">T53+R53+O53</f>
        <v>1</v>
      </c>
      <c r="W53" s="141" t="s">
        <v>346</v>
      </c>
      <c r="X53" s="222" t="str">
        <f>B53</f>
        <v>Fulham</v>
      </c>
      <c r="Y53" s="180">
        <f ca="1">D53+N53</f>
        <v>0</v>
      </c>
      <c r="Z53" s="182">
        <f ca="1">U53+K53</f>
        <v>0</v>
      </c>
      <c r="AA53" s="182">
        <f ca="1">SUMPRODUCT(D53:J53,$D$1:$J$1)+SUMPRODUCT(N53:T53,$N$1:$T$1)</f>
        <v>2</v>
      </c>
      <c r="AB53" s="411">
        <f ca="1">K53+L53+U53+V53</f>
        <v>2</v>
      </c>
      <c r="AC53" s="412">
        <f>SUM(D53:F53)</f>
        <v>0</v>
      </c>
      <c r="AD53" s="412" t="str">
        <f ca="1">Y53&amp;"-"&amp;Z53-Y53&amp;" | "&amp;O53+E53&amp;"-"&amp;H53+J53+R53+T53</f>
        <v>0-0 | 0-2</v>
      </c>
      <c r="AE53" s="400">
        <f ca="1">Z53/$AG$1</f>
        <v>0</v>
      </c>
      <c r="AF53" s="401">
        <f ca="1">AA53/$AG$1</f>
        <v>1.5748031496062992E-2</v>
      </c>
      <c r="AG53" s="141" t="s">
        <v>346</v>
      </c>
    </row>
    <row r="54" spans="1:33" ht="15.75" x14ac:dyDescent="0.25">
      <c r="A54" s="221">
        <f>ROW()-2</f>
        <v>52</v>
      </c>
      <c r="B54" s="222" t="s">
        <v>32</v>
      </c>
      <c r="C54" s="141" t="s">
        <v>346</v>
      </c>
      <c r="D54" s="157">
        <f>COUNTIFS('Data1889-2026England'!E:E,$B54,'Data1889-2026England'!$D:$D,"&gt;="&amp;$B$1,'Data1889-2026England'!$D:$D,"&lt;="&amp;$B$2)</f>
        <v>0</v>
      </c>
      <c r="E54" s="158">
        <f>COUNTIFS('Data1889-2026England'!F:F,$B54,'Data1889-2026England'!$D:$D,"&gt;="&amp;$B$1,'Data1889-2026England'!$D:$D,"&lt;="&amp;$B$2)</f>
        <v>0</v>
      </c>
      <c r="F54" s="158">
        <f>COUNTIFS('Data1889-2026England'!G:G,$B54,'Data1889-2026England'!$D:$D,"&gt;="&amp;$B$1,'Data1889-2026England'!$D:$D,"&lt;="&amp;$B$2)+COUNTIFS('Data1889-2026England'!H:H,$B54,'Data1889-2026England'!$D:$D,"&gt;="&amp;$B$1,'Data1889-2026England'!$D:$D,"&lt;="&amp;$B$2)</f>
        <v>0</v>
      </c>
      <c r="G54" s="159">
        <f>COUNTIFS('Data1889-2026England'!I:I,$B54,'Data1889-2026England'!$D:$D,"&gt;="&amp;$B$1,'Data1889-2026England'!$D:$D,"&lt;="&amp;$B$2)</f>
        <v>0</v>
      </c>
      <c r="H54" s="158">
        <f>COUNTIFS('Data1889-2026England'!J:J,$B54,'Data1889-2026England'!$D:$D,"&gt;="&amp;$B$1,'Data1889-2026England'!$D:$D,"&lt;="&amp;$B$2)</f>
        <v>1</v>
      </c>
      <c r="I54" s="159">
        <f>COUNTIFS('Data1889-2026England'!K:K,$B54,'Data1889-2026England'!$D:$D,"&gt;="&amp;$B$1,'Data1889-2026England'!$D:$D,"&lt;="&amp;$B$2)</f>
        <v>0</v>
      </c>
      <c r="J54" s="158">
        <f>COUNTIFS('Data1889-2026England'!L:L,$B54,'Data1889-2026England'!$D:$D,"&gt;="&amp;$B$1,'Data1889-2026England'!$D:$D,"&lt;="&amp;$B$2)</f>
        <v>0</v>
      </c>
      <c r="K54" s="221">
        <f>I54+G54+D54</f>
        <v>0</v>
      </c>
      <c r="L54" s="225">
        <f>J54+H54+E54</f>
        <v>1</v>
      </c>
      <c r="M54" s="141" t="s">
        <v>346</v>
      </c>
      <c r="N54" s="160">
        <f ca="1">COUNTIFS('Data1889-2026England'!M:M,$B54,'Data1889-2026England'!$D:$D,"&gt;="&amp;$B$1,'Data1889-2026England'!$D:$D,"&lt;="&amp;$B$2)</f>
        <v>0</v>
      </c>
      <c r="O54" s="161">
        <f ca="1">COUNTIFS('Data1889-2026England'!N:N,$B54,'Data1889-2026England'!$D:$D,"&gt;="&amp;$B$1,'Data1889-2026England'!$D:$D,"&lt;="&amp;$B$2)</f>
        <v>0</v>
      </c>
      <c r="P54" s="161">
        <f ca="1">COUNTIFS('Data1889-2026England'!O:O,$B54,'Data1889-2026England'!$D:$D,"&gt;="&amp;$B$1,'Data1889-2026England'!$D:$D,"&lt;="&amp;$B$2)+COUNTIFS('Data1889-2026England'!P:P,$B54,'Data1889-2026England'!$D:$D,"&gt;="&amp;$B$1,'Data1889-2026England'!$D:$D,"&lt;="&amp;$B$2)</f>
        <v>0</v>
      </c>
      <c r="Q54" s="162">
        <f ca="1">COUNTIFS('Data1889-2026England'!Q:Q,$B54,'Data1889-2026England'!$D:$D,"&gt;="&amp;$B$1,'Data1889-2026England'!$D:$D,"&lt;="&amp;$B$2)</f>
        <v>0</v>
      </c>
      <c r="R54" s="161">
        <f ca="1">COUNTIFS('Data1889-2026England'!R:R,$B54,'Data1889-2026England'!$D:$D,"&gt;="&amp;$B$1,'Data1889-2026England'!$D:$D,"&lt;="&amp;$B$2)</f>
        <v>0</v>
      </c>
      <c r="S54" s="162">
        <f ca="1">COUNTIFS('Data1889-2026England'!S:S,$B54,'Data1889-2026England'!$D:$D,"&gt;="&amp;$B$1,'Data1889-2026England'!$D:$D,"&lt;="&amp;$B$2)</f>
        <v>0</v>
      </c>
      <c r="T54" s="163">
        <f ca="1">COUNTIFS('Data1889-2026England'!T:T,$B54,'Data1889-2026England'!$D:$D,"&gt;="&amp;$B$1,'Data1889-2026England'!$D:$D,"&lt;="&amp;$B$2)</f>
        <v>0</v>
      </c>
      <c r="U54" s="227">
        <f ca="1">S54+Q54+N54</f>
        <v>0</v>
      </c>
      <c r="V54" s="225">
        <f ca="1">T54+R54+O54</f>
        <v>0</v>
      </c>
      <c r="W54" s="141" t="s">
        <v>346</v>
      </c>
      <c r="X54" s="222" t="str">
        <f>B54</f>
        <v>Hull City</v>
      </c>
      <c r="Y54" s="180">
        <f ca="1">D54+N54</f>
        <v>0</v>
      </c>
      <c r="Z54" s="182">
        <f ca="1">U54+K54</f>
        <v>0</v>
      </c>
      <c r="AA54" s="182">
        <f ca="1">SUMPRODUCT(D54:J54,$D$1:$J$1)+SUMPRODUCT(N54:T54,$N$1:$T$1)</f>
        <v>1</v>
      </c>
      <c r="AB54" s="411">
        <f ca="1">K54+L54+U54+V54</f>
        <v>1</v>
      </c>
      <c r="AC54" s="412">
        <f>SUM(D54:F54)</f>
        <v>0</v>
      </c>
      <c r="AD54" s="412" t="str">
        <f ca="1">Y54&amp;"-"&amp;Z54-Y54&amp;" | "&amp;O54+E54&amp;"-"&amp;H54+J54+R54+T54</f>
        <v>0-0 | 0-1</v>
      </c>
      <c r="AE54" s="400">
        <f ca="1">Z54/$AG$1</f>
        <v>0</v>
      </c>
      <c r="AF54" s="401">
        <f ca="1">AA54/$AG$1</f>
        <v>7.874015748031496E-3</v>
      </c>
      <c r="AG54" s="141" t="s">
        <v>346</v>
      </c>
    </row>
    <row r="55" spans="1:33" ht="15.75" x14ac:dyDescent="0.25">
      <c r="A55" s="221">
        <f>ROW()-2</f>
        <v>53</v>
      </c>
      <c r="B55" s="222" t="s">
        <v>31</v>
      </c>
      <c r="C55" s="141" t="s">
        <v>346</v>
      </c>
      <c r="D55" s="157">
        <f>COUNTIFS('Data1889-2026England'!E:E,$B55,'Data1889-2026England'!$D:$D,"&gt;="&amp;$B$1,'Data1889-2026England'!$D:$D,"&lt;="&amp;$B$2)</f>
        <v>0</v>
      </c>
      <c r="E55" s="158">
        <f>COUNTIFS('Data1889-2026England'!F:F,$B55,'Data1889-2026England'!$D:$D,"&gt;="&amp;$B$1,'Data1889-2026England'!$D:$D,"&lt;="&amp;$B$2)</f>
        <v>0</v>
      </c>
      <c r="F55" s="158">
        <f>COUNTIFS('Data1889-2026England'!G:G,$B55,'Data1889-2026England'!$D:$D,"&gt;="&amp;$B$1,'Data1889-2026England'!$D:$D,"&lt;="&amp;$B$2)+COUNTIFS('Data1889-2026England'!H:H,$B55,'Data1889-2026England'!$D:$D,"&gt;="&amp;$B$1,'Data1889-2026England'!$D:$D,"&lt;="&amp;$B$2)</f>
        <v>0</v>
      </c>
      <c r="G55" s="159">
        <f>COUNTIFS('Data1889-2026England'!I:I,$B55,'Data1889-2026England'!$D:$D,"&gt;="&amp;$B$1,'Data1889-2026England'!$D:$D,"&lt;="&amp;$B$2)</f>
        <v>0</v>
      </c>
      <c r="H55" s="158">
        <f>COUNTIFS('Data1889-2026England'!J:J,$B55,'Data1889-2026England'!$D:$D,"&gt;="&amp;$B$1,'Data1889-2026England'!$D:$D,"&lt;="&amp;$B$2)</f>
        <v>1</v>
      </c>
      <c r="I55" s="159">
        <f>COUNTIFS('Data1889-2026England'!K:K,$B55,'Data1889-2026England'!$D:$D,"&gt;="&amp;$B$1,'Data1889-2026England'!$D:$D,"&lt;="&amp;$B$2)</f>
        <v>0</v>
      </c>
      <c r="J55" s="158">
        <f>COUNTIFS('Data1889-2026England'!L:L,$B55,'Data1889-2026England'!$D:$D,"&gt;="&amp;$B$1,'Data1889-2026England'!$D:$D,"&lt;="&amp;$B$2)</f>
        <v>0</v>
      </c>
      <c r="K55" s="221">
        <f>I55+G55+D55</f>
        <v>0</v>
      </c>
      <c r="L55" s="225">
        <f>J55+H55+E55</f>
        <v>1</v>
      </c>
      <c r="M55" s="141" t="s">
        <v>346</v>
      </c>
      <c r="N55" s="160">
        <f ca="1">COUNTIFS('Data1889-2026England'!M:M,$B55,'Data1889-2026England'!$D:$D,"&gt;="&amp;$B$1,'Data1889-2026England'!$D:$D,"&lt;="&amp;$B$2)</f>
        <v>0</v>
      </c>
      <c r="O55" s="161">
        <f ca="1">COUNTIFS('Data1889-2026England'!N:N,$B55,'Data1889-2026England'!$D:$D,"&gt;="&amp;$B$1,'Data1889-2026England'!$D:$D,"&lt;="&amp;$B$2)</f>
        <v>0</v>
      </c>
      <c r="P55" s="161">
        <f ca="1">COUNTIFS('Data1889-2026England'!O:O,$B55,'Data1889-2026England'!$D:$D,"&gt;="&amp;$B$1,'Data1889-2026England'!$D:$D,"&lt;="&amp;$B$2)+COUNTIFS('Data1889-2026England'!P:P,$B55,'Data1889-2026England'!$D:$D,"&gt;="&amp;$B$1,'Data1889-2026England'!$D:$D,"&lt;="&amp;$B$2)</f>
        <v>0</v>
      </c>
      <c r="Q55" s="162">
        <f ca="1">COUNTIFS('Data1889-2026England'!Q:Q,$B55,'Data1889-2026England'!$D:$D,"&gt;="&amp;$B$1,'Data1889-2026England'!$D:$D,"&lt;="&amp;$B$2)</f>
        <v>0</v>
      </c>
      <c r="R55" s="161">
        <f ca="1">COUNTIFS('Data1889-2026England'!R:R,$B55,'Data1889-2026England'!$D:$D,"&gt;="&amp;$B$1,'Data1889-2026England'!$D:$D,"&lt;="&amp;$B$2)</f>
        <v>0</v>
      </c>
      <c r="S55" s="162">
        <f ca="1">COUNTIFS('Data1889-2026England'!S:S,$B55,'Data1889-2026England'!$D:$D,"&gt;="&amp;$B$1,'Data1889-2026England'!$D:$D,"&lt;="&amp;$B$2)</f>
        <v>0</v>
      </c>
      <c r="T55" s="163">
        <f ca="1">COUNTIFS('Data1889-2026England'!T:T,$B55,'Data1889-2026England'!$D:$D,"&gt;="&amp;$B$1,'Data1889-2026England'!$D:$D,"&lt;="&amp;$B$2)</f>
        <v>0</v>
      </c>
      <c r="U55" s="227">
        <f ca="1">S55+Q55+N55</f>
        <v>0</v>
      </c>
      <c r="V55" s="225">
        <f ca="1">T55+R55+O55</f>
        <v>0</v>
      </c>
      <c r="W55" s="141" t="s">
        <v>346</v>
      </c>
      <c r="X55" s="222" t="str">
        <f>B55</f>
        <v>Millwall</v>
      </c>
      <c r="Y55" s="180">
        <f ca="1">D55+N55</f>
        <v>0</v>
      </c>
      <c r="Z55" s="182">
        <f ca="1">U55+K55</f>
        <v>0</v>
      </c>
      <c r="AA55" s="182">
        <f ca="1">SUMPRODUCT(D55:J55,$D$1:$J$1)+SUMPRODUCT(N55:T55,$N$1:$T$1)</f>
        <v>1</v>
      </c>
      <c r="AB55" s="411">
        <f ca="1">K55+L55+U55+V55</f>
        <v>1</v>
      </c>
      <c r="AC55" s="412">
        <f>SUM(D55:F55)</f>
        <v>0</v>
      </c>
      <c r="AD55" s="412" t="str">
        <f ca="1">Y55&amp;"-"&amp;Z55-Y55&amp;" | "&amp;O55+E55&amp;"-"&amp;H55+J55+R55+T55</f>
        <v>0-0 | 0-1</v>
      </c>
      <c r="AE55" s="400">
        <f ca="1">Z55/$AG$1</f>
        <v>0</v>
      </c>
      <c r="AF55" s="401">
        <f ca="1">AA55/$AG$1</f>
        <v>7.874015748031496E-3</v>
      </c>
      <c r="AG55" s="141" t="s">
        <v>346</v>
      </c>
    </row>
    <row r="56" spans="1:33" ht="15.75" x14ac:dyDescent="0.25">
      <c r="A56" s="221">
        <f>ROW()-2</f>
        <v>54</v>
      </c>
      <c r="B56" s="222" t="s">
        <v>62</v>
      </c>
      <c r="C56" s="141" t="s">
        <v>346</v>
      </c>
      <c r="D56" s="157">
        <f>COUNTIFS('Data1889-2026England'!E:E,$B56,'Data1889-2026England'!$D:$D,"&gt;="&amp;$B$1,'Data1889-2026England'!$D:$D,"&lt;="&amp;$B$2)</f>
        <v>0</v>
      </c>
      <c r="E56" s="158">
        <f>COUNTIFS('Data1889-2026England'!F:F,$B56,'Data1889-2026England'!$D:$D,"&gt;="&amp;$B$1,'Data1889-2026England'!$D:$D,"&lt;="&amp;$B$2)</f>
        <v>0</v>
      </c>
      <c r="F56" s="158">
        <f>COUNTIFS('Data1889-2026England'!G:G,$B56,'Data1889-2026England'!$D:$D,"&gt;="&amp;$B$1,'Data1889-2026England'!$D:$D,"&lt;="&amp;$B$2)+COUNTIFS('Data1889-2026England'!H:H,$B56,'Data1889-2026England'!$D:$D,"&gt;="&amp;$B$1,'Data1889-2026England'!$D:$D,"&lt;="&amp;$B$2)</f>
        <v>0</v>
      </c>
      <c r="G56" s="159">
        <f>COUNTIFS('Data1889-2026England'!I:I,$B56,'Data1889-2026England'!$D:$D,"&gt;="&amp;$B$1,'Data1889-2026England'!$D:$D,"&lt;="&amp;$B$2)</f>
        <v>0</v>
      </c>
      <c r="H56" s="158">
        <f>COUNTIFS('Data1889-2026England'!J:J,$B56,'Data1889-2026England'!$D:$D,"&gt;="&amp;$B$1,'Data1889-2026England'!$D:$D,"&lt;="&amp;$B$2)</f>
        <v>0</v>
      </c>
      <c r="I56" s="159">
        <f>COUNTIFS('Data1889-2026England'!K:K,$B56,'Data1889-2026England'!$D:$D,"&gt;="&amp;$B$1,'Data1889-2026England'!$D:$D,"&lt;="&amp;$B$2)</f>
        <v>0</v>
      </c>
      <c r="J56" s="158">
        <f>COUNTIFS('Data1889-2026England'!L:L,$B56,'Data1889-2026England'!$D:$D,"&gt;="&amp;$B$1,'Data1889-2026England'!$D:$D,"&lt;="&amp;$B$2)</f>
        <v>1</v>
      </c>
      <c r="K56" s="221">
        <f>I56+G56+D56</f>
        <v>0</v>
      </c>
      <c r="L56" s="225">
        <f>J56+H56+E56</f>
        <v>1</v>
      </c>
      <c r="M56" s="141" t="s">
        <v>346</v>
      </c>
      <c r="N56" s="160">
        <f ca="1">COUNTIFS('Data1889-2026England'!M:M,$B56,'Data1889-2026England'!$D:$D,"&gt;="&amp;$B$1,'Data1889-2026England'!$D:$D,"&lt;="&amp;$B$2)</f>
        <v>0</v>
      </c>
      <c r="O56" s="161">
        <f ca="1">COUNTIFS('Data1889-2026England'!N:N,$B56,'Data1889-2026England'!$D:$D,"&gt;="&amp;$B$1,'Data1889-2026England'!$D:$D,"&lt;="&amp;$B$2)</f>
        <v>0</v>
      </c>
      <c r="P56" s="161">
        <f ca="1">COUNTIFS('Data1889-2026England'!O:O,$B56,'Data1889-2026England'!$D:$D,"&gt;="&amp;$B$1,'Data1889-2026England'!$D:$D,"&lt;="&amp;$B$2)+COUNTIFS('Data1889-2026England'!P:P,$B56,'Data1889-2026England'!$D:$D,"&gt;="&amp;$B$1,'Data1889-2026England'!$D:$D,"&lt;="&amp;$B$2)</f>
        <v>0</v>
      </c>
      <c r="Q56" s="162">
        <f ca="1">COUNTIFS('Data1889-2026England'!Q:Q,$B56,'Data1889-2026England'!$D:$D,"&gt;="&amp;$B$1,'Data1889-2026England'!$D:$D,"&lt;="&amp;$B$2)</f>
        <v>0</v>
      </c>
      <c r="R56" s="161">
        <f ca="1">COUNTIFS('Data1889-2026England'!R:R,$B56,'Data1889-2026England'!$D:$D,"&gt;="&amp;$B$1,'Data1889-2026England'!$D:$D,"&lt;="&amp;$B$2)</f>
        <v>0</v>
      </c>
      <c r="S56" s="162">
        <f ca="1">COUNTIFS('Data1889-2026England'!S:S,$B56,'Data1889-2026England'!$D:$D,"&gt;="&amp;$B$1,'Data1889-2026England'!$D:$D,"&lt;="&amp;$B$2)</f>
        <v>0</v>
      </c>
      <c r="T56" s="163">
        <f ca="1">COUNTIFS('Data1889-2026England'!T:T,$B56,'Data1889-2026England'!$D:$D,"&gt;="&amp;$B$1,'Data1889-2026England'!$D:$D,"&lt;="&amp;$B$2)</f>
        <v>0</v>
      </c>
      <c r="U56" s="227">
        <f ca="1">S56+Q56+N56</f>
        <v>0</v>
      </c>
      <c r="V56" s="225">
        <f ca="1">T56+R56+O56</f>
        <v>0</v>
      </c>
      <c r="W56" s="141" t="s">
        <v>346</v>
      </c>
      <c r="X56" s="222" t="str">
        <f>B56</f>
        <v>Tranmere</v>
      </c>
      <c r="Y56" s="180">
        <f ca="1">D56+N56</f>
        <v>0</v>
      </c>
      <c r="Z56" s="182">
        <f ca="1">U56+K56</f>
        <v>0</v>
      </c>
      <c r="AA56" s="182">
        <f ca="1">SUMPRODUCT(D56:J56,$D$1:$J$1)+SUMPRODUCT(N56:T56,$N$1:$T$1)</f>
        <v>1</v>
      </c>
      <c r="AB56" s="411">
        <f ca="1">K56+L56+U56+V56</f>
        <v>1</v>
      </c>
      <c r="AC56" s="412">
        <f>SUM(D56:F56)</f>
        <v>0</v>
      </c>
      <c r="AD56" s="412" t="str">
        <f ca="1">Y56&amp;"-"&amp;Z56-Y56&amp;" | "&amp;O56+E56&amp;"-"&amp;H56+J56+R56+T56</f>
        <v>0-0 | 0-1</v>
      </c>
      <c r="AE56" s="400">
        <f ca="1">Z56/$AG$1</f>
        <v>0</v>
      </c>
      <c r="AF56" s="401">
        <f ca="1">AA56/$AG$1</f>
        <v>7.874015748031496E-3</v>
      </c>
      <c r="AG56" s="141" t="s">
        <v>346</v>
      </c>
    </row>
    <row r="57" spans="1:33" ht="15.75" x14ac:dyDescent="0.25">
      <c r="A57" s="221">
        <f>ROW()-2</f>
        <v>55</v>
      </c>
      <c r="B57" s="222" t="s">
        <v>36</v>
      </c>
      <c r="C57" s="141" t="s">
        <v>346</v>
      </c>
      <c r="D57" s="157">
        <f>COUNTIFS('Data1889-2026England'!E:E,$B57,'Data1889-2026England'!$D:$D,"&gt;="&amp;$B$1,'Data1889-2026England'!$D:$D,"&lt;="&amp;$B$2)</f>
        <v>0</v>
      </c>
      <c r="E57" s="158">
        <f>COUNTIFS('Data1889-2026England'!F:F,$B57,'Data1889-2026England'!$D:$D,"&gt;="&amp;$B$1,'Data1889-2026England'!$D:$D,"&lt;="&amp;$B$2)</f>
        <v>0</v>
      </c>
      <c r="F57" s="158">
        <f>COUNTIFS('Data1889-2026England'!G:G,$B57,'Data1889-2026England'!$D:$D,"&gt;="&amp;$B$1,'Data1889-2026England'!$D:$D,"&lt;="&amp;$B$2)+COUNTIFS('Data1889-2026England'!H:H,$B57,'Data1889-2026England'!$D:$D,"&gt;="&amp;$B$1,'Data1889-2026England'!$D:$D,"&lt;="&amp;$B$2)</f>
        <v>0</v>
      </c>
      <c r="G57" s="159">
        <f>COUNTIFS('Data1889-2026England'!I:I,$B57,'Data1889-2026England'!$D:$D,"&gt;="&amp;$B$1,'Data1889-2026England'!$D:$D,"&lt;="&amp;$B$2)</f>
        <v>0</v>
      </c>
      <c r="H57" s="158">
        <f>COUNTIFS('Data1889-2026England'!J:J,$B57,'Data1889-2026England'!$D:$D,"&gt;="&amp;$B$1,'Data1889-2026England'!$D:$D,"&lt;="&amp;$B$2)</f>
        <v>1</v>
      </c>
      <c r="I57" s="159">
        <f>COUNTIFS('Data1889-2026England'!K:K,$B57,'Data1889-2026England'!$D:$D,"&gt;="&amp;$B$1,'Data1889-2026England'!$D:$D,"&lt;="&amp;$B$2)</f>
        <v>0</v>
      </c>
      <c r="J57" s="158">
        <f>COUNTIFS('Data1889-2026England'!L:L,$B57,'Data1889-2026England'!$D:$D,"&gt;="&amp;$B$1,'Data1889-2026England'!$D:$D,"&lt;="&amp;$B$2)</f>
        <v>0</v>
      </c>
      <c r="K57" s="221">
        <f>I57+G57+D57</f>
        <v>0</v>
      </c>
      <c r="L57" s="225">
        <f>J57+H57+E57</f>
        <v>1</v>
      </c>
      <c r="M57" s="141" t="s">
        <v>346</v>
      </c>
      <c r="N57" s="160">
        <f ca="1">COUNTIFS('Data1889-2026England'!M:M,$B57,'Data1889-2026England'!$D:$D,"&gt;="&amp;$B$1,'Data1889-2026England'!$D:$D,"&lt;="&amp;$B$2)</f>
        <v>0</v>
      </c>
      <c r="O57" s="161">
        <f ca="1">COUNTIFS('Data1889-2026England'!N:N,$B57,'Data1889-2026England'!$D:$D,"&gt;="&amp;$B$1,'Data1889-2026England'!$D:$D,"&lt;="&amp;$B$2)</f>
        <v>0</v>
      </c>
      <c r="P57" s="161">
        <f ca="1">COUNTIFS('Data1889-2026England'!O:O,$B57,'Data1889-2026England'!$D:$D,"&gt;="&amp;$B$1,'Data1889-2026England'!$D:$D,"&lt;="&amp;$B$2)+COUNTIFS('Data1889-2026England'!P:P,$B57,'Data1889-2026England'!$D:$D,"&gt;="&amp;$B$1,'Data1889-2026England'!$D:$D,"&lt;="&amp;$B$2)</f>
        <v>0</v>
      </c>
      <c r="Q57" s="162">
        <f ca="1">COUNTIFS('Data1889-2026England'!Q:Q,$B57,'Data1889-2026England'!$D:$D,"&gt;="&amp;$B$1,'Data1889-2026England'!$D:$D,"&lt;="&amp;$B$2)</f>
        <v>0</v>
      </c>
      <c r="R57" s="161">
        <f ca="1">COUNTIFS('Data1889-2026England'!R:R,$B57,'Data1889-2026England'!$D:$D,"&gt;="&amp;$B$1,'Data1889-2026England'!$D:$D,"&lt;="&amp;$B$2)</f>
        <v>0</v>
      </c>
      <c r="S57" s="162">
        <f ca="1">COUNTIFS('Data1889-2026England'!S:S,$B57,'Data1889-2026England'!$D:$D,"&gt;="&amp;$B$1,'Data1889-2026England'!$D:$D,"&lt;="&amp;$B$2)</f>
        <v>0</v>
      </c>
      <c r="T57" s="163">
        <f ca="1">COUNTIFS('Data1889-2026England'!T:T,$B57,'Data1889-2026England'!$D:$D,"&gt;="&amp;$B$1,'Data1889-2026England'!$D:$D,"&lt;="&amp;$B$2)</f>
        <v>0</v>
      </c>
      <c r="U57" s="227">
        <f ca="1">S57+Q57+N57</f>
        <v>0</v>
      </c>
      <c r="V57" s="225">
        <f ca="1">T57+R57+O57</f>
        <v>0</v>
      </c>
      <c r="W57" s="141" t="s">
        <v>346</v>
      </c>
      <c r="X57" s="222" t="str">
        <f>B57</f>
        <v>Brighton</v>
      </c>
      <c r="Y57" s="180">
        <f ca="1">D57+N57</f>
        <v>0</v>
      </c>
      <c r="Z57" s="182">
        <f ca="1">U57+K57</f>
        <v>0</v>
      </c>
      <c r="AA57" s="182">
        <f ca="1">SUMPRODUCT(D57:J57,$D$1:$J$1)+SUMPRODUCT(N57:T57,$N$1:$T$1)</f>
        <v>1</v>
      </c>
      <c r="AB57" s="411">
        <f ca="1">K57+L57+U57+V57</f>
        <v>1</v>
      </c>
      <c r="AC57" s="412">
        <f>SUM(D57:F57)</f>
        <v>0</v>
      </c>
      <c r="AD57" s="412" t="str">
        <f ca="1">Y57&amp;"-"&amp;Z57-Y57&amp;" | "&amp;O57+E57&amp;"-"&amp;H57+J57+R57+T57</f>
        <v>0-0 | 0-1</v>
      </c>
      <c r="AE57" s="400">
        <f ca="1">Z57/$AG$1</f>
        <v>0</v>
      </c>
      <c r="AF57" s="401">
        <f ca="1">AA57/$AG$1</f>
        <v>7.874015748031496E-3</v>
      </c>
      <c r="AG57" s="141" t="s">
        <v>346</v>
      </c>
    </row>
    <row r="58" spans="1:33" ht="15.75" x14ac:dyDescent="0.25">
      <c r="A58" s="221">
        <f>ROW()-2</f>
        <v>56</v>
      </c>
      <c r="B58" s="222" t="s">
        <v>55</v>
      </c>
      <c r="C58" s="141" t="s">
        <v>346</v>
      </c>
      <c r="D58" s="157">
        <f>COUNTIFS('Data1889-2026England'!E:E,$B58,'Data1889-2026England'!$D:$D,"&gt;="&amp;$B$1,'Data1889-2026England'!$D:$D,"&lt;="&amp;$B$2)</f>
        <v>0</v>
      </c>
      <c r="E58" s="158">
        <f>COUNTIFS('Data1889-2026England'!F:F,$B58,'Data1889-2026England'!$D:$D,"&gt;="&amp;$B$1,'Data1889-2026England'!$D:$D,"&lt;="&amp;$B$2)</f>
        <v>0</v>
      </c>
      <c r="F58" s="158">
        <f>COUNTIFS('Data1889-2026England'!G:G,$B58,'Data1889-2026England'!$D:$D,"&gt;="&amp;$B$1,'Data1889-2026England'!$D:$D,"&lt;="&amp;$B$2)+COUNTIFS('Data1889-2026England'!H:H,$B58,'Data1889-2026England'!$D:$D,"&gt;="&amp;$B$1,'Data1889-2026England'!$D:$D,"&lt;="&amp;$B$2)</f>
        <v>0</v>
      </c>
      <c r="G58" s="159">
        <f>COUNTIFS('Data1889-2026England'!I:I,$B58,'Data1889-2026England'!$D:$D,"&gt;="&amp;$B$1,'Data1889-2026England'!$D:$D,"&lt;="&amp;$B$2)</f>
        <v>0</v>
      </c>
      <c r="H58" s="158">
        <f>COUNTIFS('Data1889-2026England'!J:J,$B58,'Data1889-2026England'!$D:$D,"&gt;="&amp;$B$1,'Data1889-2026England'!$D:$D,"&lt;="&amp;$B$2)</f>
        <v>0</v>
      </c>
      <c r="I58" s="159">
        <f>COUNTIFS('Data1889-2026England'!K:K,$B58,'Data1889-2026England'!$D:$D,"&gt;="&amp;$B$1,'Data1889-2026England'!$D:$D,"&lt;="&amp;$B$2)</f>
        <v>0</v>
      </c>
      <c r="J58" s="158">
        <f>COUNTIFS('Data1889-2026England'!L:L,$B58,'Data1889-2026England'!$D:$D,"&gt;="&amp;$B$1,'Data1889-2026England'!$D:$D,"&lt;="&amp;$B$2)</f>
        <v>1</v>
      </c>
      <c r="K58" s="221">
        <f>I58+G58+D58</f>
        <v>0</v>
      </c>
      <c r="L58" s="225">
        <f>J58+H58+E58</f>
        <v>1</v>
      </c>
      <c r="M58" s="141" t="s">
        <v>346</v>
      </c>
      <c r="N58" s="160">
        <f ca="1">COUNTIFS('Data1889-2026England'!M:M,$B58,'Data1889-2026England'!$D:$D,"&gt;="&amp;$B$1,'Data1889-2026England'!$D:$D,"&lt;="&amp;$B$2)</f>
        <v>0</v>
      </c>
      <c r="O58" s="161">
        <f ca="1">COUNTIFS('Data1889-2026England'!N:N,$B58,'Data1889-2026England'!$D:$D,"&gt;="&amp;$B$1,'Data1889-2026England'!$D:$D,"&lt;="&amp;$B$2)</f>
        <v>0</v>
      </c>
      <c r="P58" s="161">
        <f ca="1">COUNTIFS('Data1889-2026England'!O:O,$B58,'Data1889-2026England'!$D:$D,"&gt;="&amp;$B$1,'Data1889-2026England'!$D:$D,"&lt;="&amp;$B$2)+COUNTIFS('Data1889-2026England'!P:P,$B58,'Data1889-2026England'!$D:$D,"&gt;="&amp;$B$1,'Data1889-2026England'!$D:$D,"&lt;="&amp;$B$2)</f>
        <v>0</v>
      </c>
      <c r="Q58" s="162">
        <f ca="1">COUNTIFS('Data1889-2026England'!Q:Q,$B58,'Data1889-2026England'!$D:$D,"&gt;="&amp;$B$1,'Data1889-2026England'!$D:$D,"&lt;="&amp;$B$2)</f>
        <v>0</v>
      </c>
      <c r="R58" s="161">
        <f ca="1">COUNTIFS('Data1889-2026England'!R:R,$B58,'Data1889-2026England'!$D:$D,"&gt;="&amp;$B$1,'Data1889-2026England'!$D:$D,"&lt;="&amp;$B$2)</f>
        <v>0</v>
      </c>
      <c r="S58" s="162">
        <f ca="1">COUNTIFS('Data1889-2026England'!S:S,$B58,'Data1889-2026England'!$D:$D,"&gt;="&amp;$B$1,'Data1889-2026England'!$D:$D,"&lt;="&amp;$B$2)</f>
        <v>0</v>
      </c>
      <c r="T58" s="163">
        <f ca="1">COUNTIFS('Data1889-2026England'!T:T,$B58,'Data1889-2026England'!$D:$D,"&gt;="&amp;$B$1,'Data1889-2026England'!$D:$D,"&lt;="&amp;$B$2)</f>
        <v>0</v>
      </c>
      <c r="U58" s="227">
        <f ca="1">S58+Q58+N58</f>
        <v>0</v>
      </c>
      <c r="V58" s="225">
        <f ca="1">T58+R58+O58</f>
        <v>0</v>
      </c>
      <c r="W58" s="141" t="s">
        <v>346</v>
      </c>
      <c r="X58" s="222" t="str">
        <f>B58</f>
        <v>Rotherham</v>
      </c>
      <c r="Y58" s="180">
        <f ca="1">D58+N58</f>
        <v>0</v>
      </c>
      <c r="Z58" s="182">
        <f ca="1">U58+K58</f>
        <v>0</v>
      </c>
      <c r="AA58" s="182">
        <f ca="1">SUMPRODUCT(D58:J58,$D$1:$J$1)+SUMPRODUCT(N58:T58,$N$1:$T$1)</f>
        <v>1</v>
      </c>
      <c r="AB58" s="411">
        <f ca="1">K58+L58+U58+V58</f>
        <v>1</v>
      </c>
      <c r="AC58" s="412">
        <f>SUM(D58:F58)</f>
        <v>0</v>
      </c>
      <c r="AD58" s="412" t="str">
        <f ca="1">Y58&amp;"-"&amp;Z58-Y58&amp;" | "&amp;O58+E58&amp;"-"&amp;H58+J58+R58+T58</f>
        <v>0-0 | 0-1</v>
      </c>
      <c r="AE58" s="400">
        <f ca="1">Z58/$AG$1</f>
        <v>0</v>
      </c>
      <c r="AF58" s="401">
        <f ca="1">AA58/$AG$1</f>
        <v>7.874015748031496E-3</v>
      </c>
      <c r="AG58" s="141" t="s">
        <v>346</v>
      </c>
    </row>
    <row r="59" spans="1:33" ht="15.75" x14ac:dyDescent="0.25">
      <c r="A59" s="221">
        <f>ROW()-2</f>
        <v>57</v>
      </c>
      <c r="B59" s="222" t="s">
        <v>56</v>
      </c>
      <c r="C59" s="141" t="s">
        <v>346</v>
      </c>
      <c r="D59" s="157">
        <f>COUNTIFS('Data1889-2026England'!E:E,$B59,'Data1889-2026England'!$D:$D,"&gt;="&amp;$B$1,'Data1889-2026England'!$D:$D,"&lt;="&amp;$B$2)</f>
        <v>0</v>
      </c>
      <c r="E59" s="158">
        <f>COUNTIFS('Data1889-2026England'!F:F,$B59,'Data1889-2026England'!$D:$D,"&gt;="&amp;$B$1,'Data1889-2026England'!$D:$D,"&lt;="&amp;$B$2)</f>
        <v>0</v>
      </c>
      <c r="F59" s="158">
        <f>COUNTIFS('Data1889-2026England'!G:G,$B59,'Data1889-2026England'!$D:$D,"&gt;="&amp;$B$1,'Data1889-2026England'!$D:$D,"&lt;="&amp;$B$2)+COUNTIFS('Data1889-2026England'!H:H,$B59,'Data1889-2026England'!$D:$D,"&gt;="&amp;$B$1,'Data1889-2026England'!$D:$D,"&lt;="&amp;$B$2)</f>
        <v>0</v>
      </c>
      <c r="G59" s="159">
        <f>COUNTIFS('Data1889-2026England'!I:I,$B59,'Data1889-2026England'!$D:$D,"&gt;="&amp;$B$1,'Data1889-2026England'!$D:$D,"&lt;="&amp;$B$2)</f>
        <v>0</v>
      </c>
      <c r="H59" s="158">
        <f>COUNTIFS('Data1889-2026England'!J:J,$B59,'Data1889-2026England'!$D:$D,"&gt;="&amp;$B$1,'Data1889-2026England'!$D:$D,"&lt;="&amp;$B$2)</f>
        <v>0</v>
      </c>
      <c r="I59" s="159">
        <f>COUNTIFS('Data1889-2026England'!K:K,$B59,'Data1889-2026England'!$D:$D,"&gt;="&amp;$B$1,'Data1889-2026England'!$D:$D,"&lt;="&amp;$B$2)</f>
        <v>0</v>
      </c>
      <c r="J59" s="158">
        <f>COUNTIFS('Data1889-2026England'!L:L,$B59,'Data1889-2026England'!$D:$D,"&gt;="&amp;$B$1,'Data1889-2026England'!$D:$D,"&lt;="&amp;$B$2)</f>
        <v>1</v>
      </c>
      <c r="K59" s="221">
        <f>I59+G59+D59</f>
        <v>0</v>
      </c>
      <c r="L59" s="225">
        <f>J59+H59+E59</f>
        <v>1</v>
      </c>
      <c r="M59" s="141" t="s">
        <v>346</v>
      </c>
      <c r="N59" s="160">
        <f ca="1">COUNTIFS('Data1889-2026England'!M:M,$B59,'Data1889-2026England'!$D:$D,"&gt;="&amp;$B$1,'Data1889-2026England'!$D:$D,"&lt;="&amp;$B$2)</f>
        <v>0</v>
      </c>
      <c r="O59" s="161">
        <f ca="1">COUNTIFS('Data1889-2026England'!N:N,$B59,'Data1889-2026England'!$D:$D,"&gt;="&amp;$B$1,'Data1889-2026England'!$D:$D,"&lt;="&amp;$B$2)</f>
        <v>0</v>
      </c>
      <c r="P59" s="161">
        <f ca="1">COUNTIFS('Data1889-2026England'!O:O,$B59,'Data1889-2026England'!$D:$D,"&gt;="&amp;$B$1,'Data1889-2026England'!$D:$D,"&lt;="&amp;$B$2)+COUNTIFS('Data1889-2026England'!P:P,$B59,'Data1889-2026England'!$D:$D,"&gt;="&amp;$B$1,'Data1889-2026England'!$D:$D,"&lt;="&amp;$B$2)</f>
        <v>0</v>
      </c>
      <c r="Q59" s="162">
        <f ca="1">COUNTIFS('Data1889-2026England'!Q:Q,$B59,'Data1889-2026England'!$D:$D,"&gt;="&amp;$B$1,'Data1889-2026England'!$D:$D,"&lt;="&amp;$B$2)</f>
        <v>0</v>
      </c>
      <c r="R59" s="161">
        <f ca="1">COUNTIFS('Data1889-2026England'!R:R,$B59,'Data1889-2026England'!$D:$D,"&gt;="&amp;$B$1,'Data1889-2026England'!$D:$D,"&lt;="&amp;$B$2)</f>
        <v>0</v>
      </c>
      <c r="S59" s="162">
        <f ca="1">COUNTIFS('Data1889-2026England'!S:S,$B59,'Data1889-2026England'!$D:$D,"&gt;="&amp;$B$1,'Data1889-2026England'!$D:$D,"&lt;="&amp;$B$2)</f>
        <v>0</v>
      </c>
      <c r="T59" s="163">
        <f ca="1">COUNTIFS('Data1889-2026England'!T:T,$B59,'Data1889-2026England'!$D:$D,"&gt;="&amp;$B$1,'Data1889-2026England'!$D:$D,"&lt;="&amp;$B$2)</f>
        <v>0</v>
      </c>
      <c r="U59" s="227">
        <f ca="1">S59+Q59+N59</f>
        <v>0</v>
      </c>
      <c r="V59" s="225">
        <f ca="1">T59+R59+O59</f>
        <v>0</v>
      </c>
      <c r="W59" s="141" t="s">
        <v>346</v>
      </c>
      <c r="X59" s="222" t="str">
        <f>B59</f>
        <v>Rochdale</v>
      </c>
      <c r="Y59" s="180">
        <f ca="1">D59+N59</f>
        <v>0</v>
      </c>
      <c r="Z59" s="182">
        <f ca="1">U59+K59</f>
        <v>0</v>
      </c>
      <c r="AA59" s="182">
        <f ca="1">SUMPRODUCT(D59:J59,$D$1:$J$1)+SUMPRODUCT(N59:T59,$N$1:$T$1)</f>
        <v>1</v>
      </c>
      <c r="AB59" s="411">
        <f ca="1">K59+L59+U59+V59</f>
        <v>1</v>
      </c>
      <c r="AC59" s="412">
        <f>SUM(D59:F59)</f>
        <v>0</v>
      </c>
      <c r="AD59" s="412" t="str">
        <f ca="1">Y59&amp;"-"&amp;Z59-Y59&amp;" | "&amp;O59+E59&amp;"-"&amp;H59+J59+R59+T59</f>
        <v>0-0 | 0-1</v>
      </c>
      <c r="AE59" s="400">
        <f ca="1">Z59/$AG$1</f>
        <v>0</v>
      </c>
      <c r="AF59" s="401">
        <f ca="1">AA59/$AG$1</f>
        <v>7.874015748031496E-3</v>
      </c>
      <c r="AG59" s="141" t="s">
        <v>346</v>
      </c>
    </row>
  </sheetData>
  <sheetProtection sort="0" autoFilter="0"/>
  <sortState xmlns:xlrd2="http://schemas.microsoft.com/office/spreadsheetml/2017/richdata2" ref="A3:AG59">
    <sortCondition descending="1" ref="AA4:AA59"/>
  </sortState>
  <mergeCells count="3">
    <mergeCell ref="K1:L1"/>
    <mergeCell ref="U1:V1"/>
    <mergeCell ref="X1:AF1"/>
  </mergeCells>
  <conditionalFormatting sqref="AE3:AF59">
    <cfRule type="cellIs" dxfId="5" priority="1" operator="equal">
      <formula>0</formula>
    </cfRule>
  </conditionalFormatting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E2D7-D8A6-4F6A-A3B7-98F91C3C2587}">
  <sheetPr codeName="Sheet5"/>
  <dimension ref="A1:Q4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5" sqref="M5"/>
    </sheetView>
  </sheetViews>
  <sheetFormatPr defaultRowHeight="15" x14ac:dyDescent="0.25"/>
  <cols>
    <col min="1" max="1" width="5.7109375" bestFit="1" customWidth="1"/>
    <col min="2" max="2" width="14.7109375" bestFit="1" customWidth="1"/>
    <col min="10" max="10" width="7.7109375" bestFit="1" customWidth="1"/>
    <col min="11" max="11" width="3.85546875" bestFit="1" customWidth="1"/>
    <col min="14" max="14" width="13.140625" bestFit="1" customWidth="1"/>
    <col min="15" max="15" width="7.140625" bestFit="1" customWidth="1"/>
    <col min="16" max="16" width="10.28515625" bestFit="1" customWidth="1"/>
  </cols>
  <sheetData>
    <row r="1" spans="1:17" ht="16.5" thickBot="1" x14ac:dyDescent="0.3">
      <c r="A1" s="1" t="s">
        <v>603</v>
      </c>
      <c r="B1" s="228" t="s">
        <v>593</v>
      </c>
      <c r="C1" s="178" t="s">
        <v>341</v>
      </c>
      <c r="D1" s="179" t="s">
        <v>228</v>
      </c>
      <c r="E1" s="179" t="s">
        <v>229</v>
      </c>
      <c r="F1" s="364" t="s">
        <v>592</v>
      </c>
      <c r="G1" s="174" t="s">
        <v>340</v>
      </c>
      <c r="H1" s="367" t="s">
        <v>561</v>
      </c>
      <c r="I1" s="362" t="s">
        <v>560</v>
      </c>
      <c r="J1" t="s">
        <v>650</v>
      </c>
      <c r="K1" t="s">
        <v>655</v>
      </c>
      <c r="N1" s="402" t="s">
        <v>603</v>
      </c>
      <c r="O1" t="s">
        <v>651</v>
      </c>
      <c r="Q1" s="115" t="s">
        <v>657</v>
      </c>
    </row>
    <row r="2" spans="1:17" x14ac:dyDescent="0.25">
      <c r="A2">
        <v>1966</v>
      </c>
      <c r="B2" s="222" t="s">
        <v>9</v>
      </c>
      <c r="C2" s="180">
        <v>0</v>
      </c>
      <c r="D2" s="182">
        <v>1</v>
      </c>
      <c r="E2" s="182">
        <v>6</v>
      </c>
      <c r="F2" s="365">
        <v>3</v>
      </c>
      <c r="G2" s="176" t="s">
        <v>613</v>
      </c>
      <c r="H2" s="400">
        <v>0.2</v>
      </c>
      <c r="I2" s="401">
        <v>1.2</v>
      </c>
      <c r="J2">
        <f t="shared" ref="J2:J33" si="0">(D2&gt;0)*1</f>
        <v>1</v>
      </c>
      <c r="K2">
        <f t="shared" ref="K2:K33" si="1">INT(E2/3)*3</f>
        <v>6</v>
      </c>
      <c r="N2" s="402" t="s">
        <v>229</v>
      </c>
      <c r="O2" t="s">
        <v>651</v>
      </c>
    </row>
    <row r="3" spans="1:17" x14ac:dyDescent="0.25">
      <c r="A3">
        <v>1971</v>
      </c>
      <c r="B3" s="222" t="s">
        <v>9</v>
      </c>
      <c r="C3" s="180">
        <v>1</v>
      </c>
      <c r="D3" s="182">
        <v>2</v>
      </c>
      <c r="E3" s="182">
        <v>12</v>
      </c>
      <c r="F3" s="365">
        <v>4</v>
      </c>
      <c r="G3" s="176" t="s">
        <v>423</v>
      </c>
      <c r="H3" s="400">
        <v>0.4</v>
      </c>
      <c r="I3" s="401">
        <v>2.4</v>
      </c>
      <c r="J3">
        <f t="shared" si="0"/>
        <v>1</v>
      </c>
      <c r="K3">
        <f t="shared" si="1"/>
        <v>12</v>
      </c>
    </row>
    <row r="4" spans="1:17" x14ac:dyDescent="0.25">
      <c r="A4">
        <v>1976</v>
      </c>
      <c r="B4" s="222" t="s">
        <v>9</v>
      </c>
      <c r="C4" s="180">
        <v>0</v>
      </c>
      <c r="D4" s="182">
        <v>1</v>
      </c>
      <c r="E4" s="182">
        <v>7</v>
      </c>
      <c r="F4" s="365">
        <v>4</v>
      </c>
      <c r="G4" s="176" t="s">
        <v>606</v>
      </c>
      <c r="H4" s="400">
        <v>0.2</v>
      </c>
      <c r="I4" s="401">
        <v>1.4</v>
      </c>
      <c r="J4">
        <f t="shared" si="0"/>
        <v>1</v>
      </c>
      <c r="K4">
        <f t="shared" si="1"/>
        <v>6</v>
      </c>
      <c r="N4" s="402" t="s">
        <v>652</v>
      </c>
      <c r="O4" t="s">
        <v>656</v>
      </c>
      <c r="P4" t="s">
        <v>654</v>
      </c>
    </row>
    <row r="5" spans="1:17" x14ac:dyDescent="0.25">
      <c r="A5">
        <v>1981</v>
      </c>
      <c r="B5" s="222" t="s">
        <v>9</v>
      </c>
      <c r="C5" s="180">
        <v>0</v>
      </c>
      <c r="D5" s="182">
        <v>0</v>
      </c>
      <c r="E5" s="182">
        <v>1</v>
      </c>
      <c r="F5" s="365">
        <v>0</v>
      </c>
      <c r="G5" s="176" t="s">
        <v>602</v>
      </c>
      <c r="H5" s="400">
        <v>0</v>
      </c>
      <c r="I5" s="401">
        <v>0.2</v>
      </c>
      <c r="J5">
        <f t="shared" si="0"/>
        <v>0</v>
      </c>
      <c r="K5">
        <f t="shared" si="1"/>
        <v>0</v>
      </c>
      <c r="N5" s="403">
        <v>0</v>
      </c>
      <c r="O5">
        <v>70</v>
      </c>
      <c r="P5" s="404">
        <v>0</v>
      </c>
    </row>
    <row r="6" spans="1:17" x14ac:dyDescent="0.25">
      <c r="A6">
        <v>1986</v>
      </c>
      <c r="B6" s="222" t="s">
        <v>9</v>
      </c>
      <c r="C6" s="180">
        <v>1</v>
      </c>
      <c r="D6" s="182">
        <v>2</v>
      </c>
      <c r="E6" s="182">
        <v>12</v>
      </c>
      <c r="F6" s="365">
        <v>3</v>
      </c>
      <c r="G6" s="176" t="s">
        <v>477</v>
      </c>
      <c r="H6" s="400">
        <v>0.4</v>
      </c>
      <c r="I6" s="401">
        <v>2.4</v>
      </c>
      <c r="J6">
        <f t="shared" si="0"/>
        <v>1</v>
      </c>
      <c r="K6">
        <f t="shared" si="1"/>
        <v>12</v>
      </c>
      <c r="N6" s="403">
        <v>3</v>
      </c>
      <c r="O6">
        <v>52</v>
      </c>
      <c r="P6" s="404">
        <v>0.80769230769230771</v>
      </c>
    </row>
    <row r="7" spans="1:17" x14ac:dyDescent="0.25">
      <c r="A7">
        <v>1991</v>
      </c>
      <c r="B7" s="222" t="s">
        <v>9</v>
      </c>
      <c r="C7" s="180">
        <v>1</v>
      </c>
      <c r="D7" s="182">
        <v>4</v>
      </c>
      <c r="E7" s="182">
        <v>18</v>
      </c>
      <c r="F7" s="365">
        <v>5</v>
      </c>
      <c r="G7" s="176" t="s">
        <v>626</v>
      </c>
      <c r="H7" s="400">
        <v>0.8</v>
      </c>
      <c r="I7" s="401">
        <v>3.6</v>
      </c>
      <c r="J7">
        <f t="shared" si="0"/>
        <v>1</v>
      </c>
      <c r="K7">
        <f t="shared" si="1"/>
        <v>18</v>
      </c>
      <c r="N7" s="403">
        <v>6</v>
      </c>
      <c r="O7">
        <v>19</v>
      </c>
      <c r="P7" s="404">
        <v>0.84210526315789469</v>
      </c>
    </row>
    <row r="8" spans="1:17" x14ac:dyDescent="0.25">
      <c r="A8">
        <v>1996</v>
      </c>
      <c r="B8" s="222" t="s">
        <v>9</v>
      </c>
      <c r="C8" s="180">
        <v>1</v>
      </c>
      <c r="D8" s="182">
        <v>2</v>
      </c>
      <c r="E8" s="182">
        <v>15</v>
      </c>
      <c r="F8" s="365">
        <v>5</v>
      </c>
      <c r="G8" s="176" t="s">
        <v>630</v>
      </c>
      <c r="H8" s="400">
        <v>0.4</v>
      </c>
      <c r="I8" s="401">
        <v>3</v>
      </c>
      <c r="J8">
        <f t="shared" si="0"/>
        <v>1</v>
      </c>
      <c r="K8">
        <f t="shared" si="1"/>
        <v>15</v>
      </c>
      <c r="N8" s="403">
        <v>9</v>
      </c>
      <c r="O8">
        <v>13</v>
      </c>
      <c r="P8" s="404">
        <v>0.92307692307692313</v>
      </c>
    </row>
    <row r="9" spans="1:17" x14ac:dyDescent="0.25">
      <c r="A9">
        <v>2001</v>
      </c>
      <c r="B9" s="222" t="s">
        <v>9</v>
      </c>
      <c r="C9" s="180">
        <v>2</v>
      </c>
      <c r="D9" s="182">
        <v>5</v>
      </c>
      <c r="E9" s="182">
        <v>28</v>
      </c>
      <c r="F9" s="365">
        <v>9</v>
      </c>
      <c r="G9" s="176" t="s">
        <v>633</v>
      </c>
      <c r="H9" s="400">
        <v>1</v>
      </c>
      <c r="I9" s="401">
        <v>5.6</v>
      </c>
      <c r="J9">
        <f t="shared" si="0"/>
        <v>1</v>
      </c>
      <c r="K9">
        <f t="shared" si="1"/>
        <v>27</v>
      </c>
      <c r="N9" s="403">
        <v>12</v>
      </c>
      <c r="O9">
        <v>11</v>
      </c>
      <c r="P9" s="404">
        <v>1</v>
      </c>
    </row>
    <row r="10" spans="1:17" x14ac:dyDescent="0.25">
      <c r="A10">
        <v>2006</v>
      </c>
      <c r="B10" s="222" t="s">
        <v>9</v>
      </c>
      <c r="C10" s="180">
        <v>0</v>
      </c>
      <c r="D10" s="182">
        <v>0</v>
      </c>
      <c r="E10" s="182">
        <v>9</v>
      </c>
      <c r="F10" s="365">
        <v>2</v>
      </c>
      <c r="G10" s="176" t="s">
        <v>607</v>
      </c>
      <c r="H10" s="400">
        <v>0</v>
      </c>
      <c r="I10" s="401">
        <v>1.8</v>
      </c>
      <c r="J10">
        <f t="shared" si="0"/>
        <v>0</v>
      </c>
      <c r="K10">
        <f t="shared" si="1"/>
        <v>9</v>
      </c>
      <c r="N10" s="403">
        <v>15</v>
      </c>
      <c r="O10">
        <v>6</v>
      </c>
      <c r="P10" s="404">
        <v>1</v>
      </c>
    </row>
    <row r="11" spans="1:17" x14ac:dyDescent="0.25">
      <c r="A11">
        <v>2011</v>
      </c>
      <c r="B11" s="222" t="s">
        <v>9</v>
      </c>
      <c r="C11" s="180">
        <v>0</v>
      </c>
      <c r="D11" s="182">
        <v>2</v>
      </c>
      <c r="E11" s="182">
        <v>12</v>
      </c>
      <c r="F11" s="365">
        <v>3</v>
      </c>
      <c r="G11" s="176" t="s">
        <v>623</v>
      </c>
      <c r="H11" s="400">
        <v>0.4</v>
      </c>
      <c r="I11" s="401">
        <v>2.4</v>
      </c>
      <c r="J11">
        <f t="shared" si="0"/>
        <v>1</v>
      </c>
      <c r="K11">
        <f t="shared" si="1"/>
        <v>12</v>
      </c>
      <c r="N11" s="403">
        <v>18</v>
      </c>
      <c r="O11">
        <v>4</v>
      </c>
      <c r="P11" s="404">
        <v>1</v>
      </c>
    </row>
    <row r="12" spans="1:17" x14ac:dyDescent="0.25">
      <c r="A12">
        <v>2016</v>
      </c>
      <c r="B12" s="222" t="s">
        <v>9</v>
      </c>
      <c r="C12" s="180">
        <v>0</v>
      </c>
      <c r="D12" s="182">
        <v>2</v>
      </c>
      <c r="E12" s="182">
        <v>10</v>
      </c>
      <c r="F12" s="365">
        <v>5</v>
      </c>
      <c r="G12" s="176" t="s">
        <v>425</v>
      </c>
      <c r="H12" s="400">
        <v>0.4</v>
      </c>
      <c r="I12" s="401">
        <v>2</v>
      </c>
      <c r="J12">
        <f t="shared" si="0"/>
        <v>1</v>
      </c>
      <c r="K12">
        <f t="shared" si="1"/>
        <v>9</v>
      </c>
      <c r="N12" s="403">
        <v>21</v>
      </c>
      <c r="O12">
        <v>5</v>
      </c>
      <c r="P12" s="404">
        <v>1</v>
      </c>
    </row>
    <row r="13" spans="1:17" x14ac:dyDescent="0.25">
      <c r="A13">
        <v>2021</v>
      </c>
      <c r="B13" s="222" t="s">
        <v>9</v>
      </c>
      <c r="C13" s="180">
        <v>0</v>
      </c>
      <c r="D13" s="182">
        <v>0</v>
      </c>
      <c r="E13" s="182">
        <v>7</v>
      </c>
      <c r="F13" s="365">
        <v>3</v>
      </c>
      <c r="G13" s="176" t="s">
        <v>649</v>
      </c>
      <c r="H13" s="400">
        <v>0</v>
      </c>
      <c r="I13" s="401">
        <v>1.4</v>
      </c>
      <c r="J13">
        <f t="shared" si="0"/>
        <v>0</v>
      </c>
      <c r="K13">
        <f t="shared" si="1"/>
        <v>6</v>
      </c>
      <c r="N13" s="403">
        <v>24</v>
      </c>
      <c r="O13">
        <v>2</v>
      </c>
      <c r="P13" s="404">
        <v>1</v>
      </c>
    </row>
    <row r="14" spans="1:17" x14ac:dyDescent="0.25">
      <c r="A14">
        <v>1961</v>
      </c>
      <c r="B14" s="222" t="s">
        <v>1</v>
      </c>
      <c r="C14" s="180">
        <v>0</v>
      </c>
      <c r="D14" s="182">
        <v>1</v>
      </c>
      <c r="E14" s="182">
        <v>4</v>
      </c>
      <c r="F14" s="365">
        <v>2</v>
      </c>
      <c r="G14" s="176" t="s">
        <v>598</v>
      </c>
      <c r="H14" s="400">
        <v>0.2</v>
      </c>
      <c r="I14" s="401">
        <v>0.8</v>
      </c>
      <c r="J14">
        <f t="shared" si="0"/>
        <v>1</v>
      </c>
      <c r="K14">
        <f t="shared" si="1"/>
        <v>3</v>
      </c>
      <c r="N14" s="403">
        <v>27</v>
      </c>
      <c r="O14">
        <v>3</v>
      </c>
      <c r="P14" s="404">
        <v>1</v>
      </c>
    </row>
    <row r="15" spans="1:17" x14ac:dyDescent="0.25">
      <c r="A15">
        <v>1971</v>
      </c>
      <c r="B15" s="222" t="s">
        <v>1</v>
      </c>
      <c r="C15" s="180">
        <v>0</v>
      </c>
      <c r="D15" s="182">
        <v>1</v>
      </c>
      <c r="E15" s="182">
        <v>4</v>
      </c>
      <c r="F15" s="365">
        <v>2</v>
      </c>
      <c r="G15" s="176" t="s">
        <v>598</v>
      </c>
      <c r="H15" s="400">
        <v>0.2</v>
      </c>
      <c r="I15" s="401">
        <v>0.8</v>
      </c>
      <c r="J15">
        <f t="shared" si="0"/>
        <v>1</v>
      </c>
      <c r="K15">
        <f t="shared" si="1"/>
        <v>3</v>
      </c>
      <c r="N15" s="403">
        <v>30</v>
      </c>
      <c r="O15">
        <v>2</v>
      </c>
      <c r="P15" s="404">
        <v>1</v>
      </c>
    </row>
    <row r="16" spans="1:17" x14ac:dyDescent="0.25">
      <c r="A16">
        <v>1976</v>
      </c>
      <c r="B16" s="222" t="s">
        <v>1</v>
      </c>
      <c r="C16" s="180">
        <v>0</v>
      </c>
      <c r="D16" s="182">
        <v>1</v>
      </c>
      <c r="E16" s="182">
        <v>4</v>
      </c>
      <c r="F16" s="365">
        <v>1</v>
      </c>
      <c r="G16" s="176" t="s">
        <v>600</v>
      </c>
      <c r="H16" s="400">
        <v>0.2</v>
      </c>
      <c r="I16" s="401">
        <v>0.8</v>
      </c>
      <c r="J16">
        <f t="shared" si="0"/>
        <v>1</v>
      </c>
      <c r="K16">
        <f t="shared" si="1"/>
        <v>3</v>
      </c>
      <c r="N16" s="403">
        <v>33</v>
      </c>
      <c r="O16">
        <v>1</v>
      </c>
      <c r="P16" s="404">
        <v>1</v>
      </c>
    </row>
    <row r="17" spans="1:16" x14ac:dyDescent="0.25">
      <c r="A17">
        <v>1981</v>
      </c>
      <c r="B17" s="222" t="s">
        <v>1</v>
      </c>
      <c r="C17" s="180">
        <v>2</v>
      </c>
      <c r="D17" s="182">
        <v>2</v>
      </c>
      <c r="E17" s="182">
        <v>12</v>
      </c>
      <c r="F17" s="365">
        <v>2</v>
      </c>
      <c r="G17" s="176" t="s">
        <v>615</v>
      </c>
      <c r="H17" s="400">
        <v>0.4</v>
      </c>
      <c r="I17" s="401">
        <v>2.4</v>
      </c>
      <c r="J17">
        <f t="shared" si="0"/>
        <v>1</v>
      </c>
      <c r="K17">
        <f t="shared" si="1"/>
        <v>12</v>
      </c>
      <c r="N17" s="403">
        <v>39</v>
      </c>
      <c r="O17">
        <v>2</v>
      </c>
      <c r="P17" s="404">
        <v>1</v>
      </c>
    </row>
    <row r="18" spans="1:16" x14ac:dyDescent="0.25">
      <c r="A18">
        <v>1986</v>
      </c>
      <c r="B18" s="222" t="s">
        <v>1</v>
      </c>
      <c r="C18" s="180">
        <v>0</v>
      </c>
      <c r="D18" s="182">
        <v>0</v>
      </c>
      <c r="E18" s="182">
        <v>2</v>
      </c>
      <c r="F18" s="365">
        <v>1</v>
      </c>
      <c r="G18" s="176" t="s">
        <v>601</v>
      </c>
      <c r="H18" s="400">
        <v>0</v>
      </c>
      <c r="I18" s="401">
        <v>0.4</v>
      </c>
      <c r="J18">
        <f t="shared" si="0"/>
        <v>0</v>
      </c>
      <c r="K18">
        <f t="shared" si="1"/>
        <v>0</v>
      </c>
      <c r="N18" s="403">
        <v>42</v>
      </c>
      <c r="O18">
        <v>2</v>
      </c>
      <c r="P18" s="404">
        <v>1</v>
      </c>
    </row>
    <row r="19" spans="1:16" x14ac:dyDescent="0.25">
      <c r="A19">
        <v>1991</v>
      </c>
      <c r="B19" s="222" t="s">
        <v>1</v>
      </c>
      <c r="C19" s="180">
        <v>0</v>
      </c>
      <c r="D19" s="182">
        <v>1</v>
      </c>
      <c r="E19" s="182">
        <v>5</v>
      </c>
      <c r="F19" s="365">
        <v>2</v>
      </c>
      <c r="G19" s="176" t="s">
        <v>597</v>
      </c>
      <c r="H19" s="400">
        <v>0.2</v>
      </c>
      <c r="I19" s="401">
        <v>1</v>
      </c>
      <c r="J19">
        <f t="shared" si="0"/>
        <v>1</v>
      </c>
      <c r="K19">
        <f t="shared" si="1"/>
        <v>3</v>
      </c>
      <c r="N19" s="403">
        <v>45</v>
      </c>
      <c r="O19">
        <v>1</v>
      </c>
      <c r="P19" s="404">
        <v>1</v>
      </c>
    </row>
    <row r="20" spans="1:16" x14ac:dyDescent="0.25">
      <c r="A20">
        <v>1996</v>
      </c>
      <c r="B20" s="222" t="s">
        <v>1</v>
      </c>
      <c r="C20" s="180">
        <v>0</v>
      </c>
      <c r="D20" s="182">
        <v>1</v>
      </c>
      <c r="E20" s="182">
        <v>5</v>
      </c>
      <c r="F20" s="365">
        <v>2</v>
      </c>
      <c r="G20" s="176" t="s">
        <v>598</v>
      </c>
      <c r="H20" s="400">
        <v>0.2</v>
      </c>
      <c r="I20" s="401">
        <v>1</v>
      </c>
      <c r="J20">
        <f t="shared" si="0"/>
        <v>1</v>
      </c>
      <c r="K20">
        <f t="shared" si="1"/>
        <v>3</v>
      </c>
      <c r="N20" s="403" t="s">
        <v>653</v>
      </c>
      <c r="O20">
        <v>193</v>
      </c>
      <c r="P20" s="404">
        <v>0.56476683937823835</v>
      </c>
    </row>
    <row r="21" spans="1:16" x14ac:dyDescent="0.25">
      <c r="A21">
        <v>2006</v>
      </c>
      <c r="B21" s="222" t="s">
        <v>1</v>
      </c>
      <c r="C21" s="180">
        <v>0</v>
      </c>
      <c r="D21" s="182">
        <v>0</v>
      </c>
      <c r="E21" s="182">
        <v>1</v>
      </c>
      <c r="F21" s="365">
        <v>1</v>
      </c>
      <c r="G21" s="176" t="s">
        <v>599</v>
      </c>
      <c r="H21" s="400">
        <v>0</v>
      </c>
      <c r="I21" s="401">
        <v>0.2</v>
      </c>
      <c r="J21">
        <f t="shared" si="0"/>
        <v>0</v>
      </c>
      <c r="K21">
        <f t="shared" si="1"/>
        <v>0</v>
      </c>
    </row>
    <row r="22" spans="1:16" x14ac:dyDescent="0.25">
      <c r="A22">
        <v>2011</v>
      </c>
      <c r="B22" s="222" t="s">
        <v>1</v>
      </c>
      <c r="C22" s="180">
        <v>0</v>
      </c>
      <c r="D22" s="182">
        <v>0</v>
      </c>
      <c r="E22" s="182">
        <v>1</v>
      </c>
      <c r="F22" s="365">
        <v>1</v>
      </c>
      <c r="G22" s="176" t="s">
        <v>599</v>
      </c>
      <c r="H22" s="400">
        <v>0</v>
      </c>
      <c r="I22" s="401">
        <v>0.2</v>
      </c>
      <c r="J22">
        <f t="shared" si="0"/>
        <v>0</v>
      </c>
      <c r="K22">
        <f t="shared" si="1"/>
        <v>0</v>
      </c>
    </row>
    <row r="23" spans="1:16" x14ac:dyDescent="0.25">
      <c r="A23">
        <v>2016</v>
      </c>
      <c r="B23" s="222" t="s">
        <v>1</v>
      </c>
      <c r="C23" s="180">
        <v>0</v>
      </c>
      <c r="D23" s="182">
        <v>0</v>
      </c>
      <c r="E23" s="182">
        <v>1</v>
      </c>
      <c r="F23" s="365">
        <v>1</v>
      </c>
      <c r="G23" s="176" t="s">
        <v>599</v>
      </c>
      <c r="H23" s="400">
        <v>0</v>
      </c>
      <c r="I23" s="401">
        <v>0.2</v>
      </c>
      <c r="J23">
        <f t="shared" si="0"/>
        <v>0</v>
      </c>
      <c r="K23">
        <f t="shared" si="1"/>
        <v>0</v>
      </c>
    </row>
    <row r="24" spans="1:16" x14ac:dyDescent="0.25">
      <c r="A24">
        <v>2021</v>
      </c>
      <c r="B24" s="222" t="s">
        <v>1</v>
      </c>
      <c r="C24" s="180">
        <v>0</v>
      </c>
      <c r="D24" s="182">
        <v>0</v>
      </c>
      <c r="E24" s="182">
        <v>1</v>
      </c>
      <c r="F24" s="365">
        <v>0</v>
      </c>
      <c r="G24" s="176" t="s">
        <v>602</v>
      </c>
      <c r="H24" s="400">
        <v>0</v>
      </c>
      <c r="I24" s="401">
        <v>0.2</v>
      </c>
      <c r="J24">
        <f t="shared" si="0"/>
        <v>0</v>
      </c>
      <c r="K24">
        <f t="shared" si="1"/>
        <v>0</v>
      </c>
    </row>
    <row r="25" spans="1:16" x14ac:dyDescent="0.25">
      <c r="A25">
        <v>1961</v>
      </c>
      <c r="B25" s="222" t="s">
        <v>28</v>
      </c>
      <c r="C25" s="180">
        <v>0</v>
      </c>
      <c r="D25" s="182">
        <v>1</v>
      </c>
      <c r="E25" s="182">
        <v>4</v>
      </c>
      <c r="F25" s="365">
        <v>2</v>
      </c>
      <c r="G25" s="176" t="s">
        <v>598</v>
      </c>
      <c r="H25" s="400">
        <v>0.2</v>
      </c>
      <c r="I25" s="401">
        <v>0.8</v>
      </c>
      <c r="J25">
        <f t="shared" si="0"/>
        <v>1</v>
      </c>
      <c r="K25">
        <f t="shared" si="1"/>
        <v>3</v>
      </c>
    </row>
    <row r="26" spans="1:16" x14ac:dyDescent="0.25">
      <c r="A26">
        <v>2001</v>
      </c>
      <c r="B26" s="222" t="s">
        <v>28</v>
      </c>
      <c r="C26" s="180">
        <v>0</v>
      </c>
      <c r="D26" s="182">
        <v>0</v>
      </c>
      <c r="E26" s="182">
        <v>1</v>
      </c>
      <c r="F26" s="365">
        <v>1</v>
      </c>
      <c r="G26" s="176" t="s">
        <v>599</v>
      </c>
      <c r="H26" s="400">
        <v>0</v>
      </c>
      <c r="I26" s="401">
        <v>0.2</v>
      </c>
      <c r="J26">
        <f t="shared" si="0"/>
        <v>0</v>
      </c>
      <c r="K26">
        <f t="shared" si="1"/>
        <v>0</v>
      </c>
    </row>
    <row r="27" spans="1:16" x14ac:dyDescent="0.25">
      <c r="A27">
        <v>2011</v>
      </c>
      <c r="B27" s="222" t="s">
        <v>28</v>
      </c>
      <c r="C27" s="180">
        <v>0</v>
      </c>
      <c r="D27" s="182">
        <v>1</v>
      </c>
      <c r="E27" s="182">
        <v>3</v>
      </c>
      <c r="F27" s="365">
        <v>1</v>
      </c>
      <c r="G27" s="176" t="s">
        <v>600</v>
      </c>
      <c r="H27" s="400">
        <v>0.2</v>
      </c>
      <c r="I27" s="401">
        <v>0.6</v>
      </c>
      <c r="J27">
        <f t="shared" si="0"/>
        <v>1</v>
      </c>
      <c r="K27">
        <f t="shared" si="1"/>
        <v>3</v>
      </c>
    </row>
    <row r="28" spans="1:16" x14ac:dyDescent="0.25">
      <c r="A28">
        <v>1991</v>
      </c>
      <c r="B28" s="222" t="s">
        <v>38</v>
      </c>
      <c r="C28" s="180">
        <v>1</v>
      </c>
      <c r="D28" s="182">
        <v>1</v>
      </c>
      <c r="E28" s="182">
        <v>9</v>
      </c>
      <c r="F28" s="365">
        <v>2</v>
      </c>
      <c r="G28" s="176" t="s">
        <v>628</v>
      </c>
      <c r="H28" s="400">
        <v>0.2</v>
      </c>
      <c r="I28" s="401">
        <v>1.8</v>
      </c>
      <c r="J28">
        <f t="shared" si="0"/>
        <v>1</v>
      </c>
      <c r="K28">
        <f t="shared" si="1"/>
        <v>9</v>
      </c>
    </row>
    <row r="29" spans="1:16" x14ac:dyDescent="0.25">
      <c r="A29">
        <v>2001</v>
      </c>
      <c r="B29" s="222" t="s">
        <v>38</v>
      </c>
      <c r="C29" s="180">
        <v>0</v>
      </c>
      <c r="D29" s="182">
        <v>1</v>
      </c>
      <c r="E29" s="182">
        <v>3</v>
      </c>
      <c r="F29" s="365">
        <v>1</v>
      </c>
      <c r="G29" s="176" t="s">
        <v>600</v>
      </c>
      <c r="H29" s="400">
        <v>0.2</v>
      </c>
      <c r="I29" s="401">
        <v>0.6</v>
      </c>
      <c r="J29">
        <f t="shared" si="0"/>
        <v>1</v>
      </c>
      <c r="K29">
        <f t="shared" si="1"/>
        <v>3</v>
      </c>
    </row>
    <row r="30" spans="1:16" x14ac:dyDescent="0.25">
      <c r="A30">
        <v>1991</v>
      </c>
      <c r="B30" s="222" t="s">
        <v>34</v>
      </c>
      <c r="C30" s="180">
        <v>0</v>
      </c>
      <c r="D30" s="182">
        <v>0</v>
      </c>
      <c r="E30" s="182">
        <v>1</v>
      </c>
      <c r="F30" s="365">
        <v>1</v>
      </c>
      <c r="G30" s="176" t="s">
        <v>599</v>
      </c>
      <c r="H30" s="400">
        <v>0</v>
      </c>
      <c r="I30" s="401">
        <v>0.2</v>
      </c>
      <c r="J30">
        <f t="shared" si="0"/>
        <v>0</v>
      </c>
      <c r="K30">
        <f t="shared" si="1"/>
        <v>0</v>
      </c>
    </row>
    <row r="31" spans="1:16" x14ac:dyDescent="0.25">
      <c r="A31">
        <v>2001</v>
      </c>
      <c r="B31" s="222" t="s">
        <v>34</v>
      </c>
      <c r="C31" s="180">
        <v>0</v>
      </c>
      <c r="D31" s="182">
        <v>0</v>
      </c>
      <c r="E31" s="182">
        <v>1</v>
      </c>
      <c r="F31" s="365">
        <v>1</v>
      </c>
      <c r="G31" s="176" t="s">
        <v>599</v>
      </c>
      <c r="H31" s="400">
        <v>0</v>
      </c>
      <c r="I31" s="401">
        <v>0.2</v>
      </c>
      <c r="J31">
        <f t="shared" si="0"/>
        <v>0</v>
      </c>
      <c r="K31">
        <f t="shared" si="1"/>
        <v>0</v>
      </c>
    </row>
    <row r="32" spans="1:16" x14ac:dyDescent="0.25">
      <c r="A32">
        <v>2011</v>
      </c>
      <c r="B32" s="222" t="s">
        <v>48</v>
      </c>
      <c r="C32" s="180">
        <v>0</v>
      </c>
      <c r="D32" s="182">
        <v>0</v>
      </c>
      <c r="E32" s="182">
        <v>1</v>
      </c>
      <c r="F32" s="365">
        <v>1</v>
      </c>
      <c r="G32" s="176" t="s">
        <v>599</v>
      </c>
      <c r="H32" s="400">
        <v>0</v>
      </c>
      <c r="I32" s="401">
        <v>0.2</v>
      </c>
      <c r="J32">
        <f t="shared" si="0"/>
        <v>0</v>
      </c>
      <c r="K32">
        <f t="shared" si="1"/>
        <v>0</v>
      </c>
    </row>
    <row r="33" spans="1:11" x14ac:dyDescent="0.25">
      <c r="A33">
        <v>1981</v>
      </c>
      <c r="B33" s="222" t="s">
        <v>36</v>
      </c>
      <c r="C33" s="180">
        <v>0</v>
      </c>
      <c r="D33" s="182">
        <v>0</v>
      </c>
      <c r="E33" s="182">
        <v>1</v>
      </c>
      <c r="F33" s="365">
        <v>1</v>
      </c>
      <c r="G33" s="176" t="s">
        <v>599</v>
      </c>
      <c r="H33" s="400">
        <v>0</v>
      </c>
      <c r="I33" s="401">
        <v>0.2</v>
      </c>
      <c r="J33">
        <f t="shared" si="0"/>
        <v>0</v>
      </c>
      <c r="K33">
        <f t="shared" si="1"/>
        <v>0</v>
      </c>
    </row>
    <row r="34" spans="1:11" x14ac:dyDescent="0.25">
      <c r="A34">
        <v>1961</v>
      </c>
      <c r="B34" s="222" t="s">
        <v>4</v>
      </c>
      <c r="C34" s="180">
        <v>0</v>
      </c>
      <c r="D34" s="182">
        <v>0</v>
      </c>
      <c r="E34" s="182">
        <v>5</v>
      </c>
      <c r="F34" s="365">
        <v>2</v>
      </c>
      <c r="G34" s="176" t="s">
        <v>607</v>
      </c>
      <c r="H34" s="400">
        <v>0</v>
      </c>
      <c r="I34" s="401">
        <v>1</v>
      </c>
      <c r="J34">
        <f t="shared" ref="J34:J65" si="2">(D34&gt;0)*1</f>
        <v>0</v>
      </c>
      <c r="K34">
        <f t="shared" ref="K34:K65" si="3">INT(E34/3)*3</f>
        <v>3</v>
      </c>
    </row>
    <row r="35" spans="1:11" x14ac:dyDescent="0.25">
      <c r="A35">
        <v>1966</v>
      </c>
      <c r="B35" s="222" t="s">
        <v>4</v>
      </c>
      <c r="C35" s="180">
        <v>0</v>
      </c>
      <c r="D35" s="182">
        <v>0</v>
      </c>
      <c r="E35" s="182">
        <v>1</v>
      </c>
      <c r="F35" s="365">
        <v>0</v>
      </c>
      <c r="G35" s="176" t="s">
        <v>602</v>
      </c>
      <c r="H35" s="400">
        <v>0</v>
      </c>
      <c r="I35" s="401">
        <v>0.2</v>
      </c>
      <c r="J35">
        <f t="shared" si="2"/>
        <v>0</v>
      </c>
      <c r="K35">
        <f t="shared" si="3"/>
        <v>0</v>
      </c>
    </row>
    <row r="36" spans="1:11" x14ac:dyDescent="0.25">
      <c r="A36">
        <v>2006</v>
      </c>
      <c r="B36" s="222" t="s">
        <v>47</v>
      </c>
      <c r="C36" s="180">
        <v>0</v>
      </c>
      <c r="D36" s="182">
        <v>0</v>
      </c>
      <c r="E36" s="182">
        <v>1</v>
      </c>
      <c r="F36" s="365">
        <v>1</v>
      </c>
      <c r="G36" s="176" t="s">
        <v>599</v>
      </c>
      <c r="H36" s="400">
        <v>0</v>
      </c>
      <c r="I36" s="401">
        <v>0.2</v>
      </c>
      <c r="J36">
        <f t="shared" si="2"/>
        <v>0</v>
      </c>
      <c r="K36">
        <f t="shared" si="3"/>
        <v>0</v>
      </c>
    </row>
    <row r="37" spans="1:11" x14ac:dyDescent="0.25">
      <c r="A37">
        <v>2011</v>
      </c>
      <c r="B37" s="222" t="s">
        <v>47</v>
      </c>
      <c r="C37" s="180">
        <v>0</v>
      </c>
      <c r="D37" s="182">
        <v>0</v>
      </c>
      <c r="E37" s="182">
        <v>1</v>
      </c>
      <c r="F37" s="365">
        <v>1</v>
      </c>
      <c r="G37" s="176" t="s">
        <v>599</v>
      </c>
      <c r="H37" s="400">
        <v>0</v>
      </c>
      <c r="I37" s="401">
        <v>0.2</v>
      </c>
      <c r="J37">
        <f t="shared" si="2"/>
        <v>0</v>
      </c>
      <c r="K37">
        <f t="shared" si="3"/>
        <v>0</v>
      </c>
    </row>
    <row r="38" spans="1:11" x14ac:dyDescent="0.25">
      <c r="A38">
        <v>1961</v>
      </c>
      <c r="B38" s="222" t="s">
        <v>8</v>
      </c>
      <c r="C38" s="180">
        <v>0</v>
      </c>
      <c r="D38" s="182">
        <v>1</v>
      </c>
      <c r="E38" s="182">
        <v>4</v>
      </c>
      <c r="F38" s="365">
        <v>1</v>
      </c>
      <c r="G38" s="176" t="s">
        <v>600</v>
      </c>
      <c r="H38" s="400">
        <v>0.2</v>
      </c>
      <c r="I38" s="401">
        <v>0.8</v>
      </c>
      <c r="J38">
        <f t="shared" si="2"/>
        <v>1</v>
      </c>
      <c r="K38">
        <f t="shared" si="3"/>
        <v>3</v>
      </c>
    </row>
    <row r="39" spans="1:11" x14ac:dyDescent="0.25">
      <c r="A39">
        <v>1966</v>
      </c>
      <c r="B39" s="222" t="s">
        <v>8</v>
      </c>
      <c r="C39" s="180">
        <v>0</v>
      </c>
      <c r="D39" s="182">
        <v>1</v>
      </c>
      <c r="E39" s="182">
        <v>5</v>
      </c>
      <c r="F39" s="365">
        <v>2</v>
      </c>
      <c r="G39" s="176" t="s">
        <v>598</v>
      </c>
      <c r="H39" s="400">
        <v>0.2</v>
      </c>
      <c r="I39" s="401">
        <v>1</v>
      </c>
      <c r="J39">
        <f t="shared" si="2"/>
        <v>1</v>
      </c>
      <c r="K39">
        <f t="shared" si="3"/>
        <v>3</v>
      </c>
    </row>
    <row r="40" spans="1:11" x14ac:dyDescent="0.25">
      <c r="A40">
        <v>1971</v>
      </c>
      <c r="B40" s="222" t="s">
        <v>8</v>
      </c>
      <c r="C40" s="180">
        <v>0</v>
      </c>
      <c r="D40" s="182">
        <v>1</v>
      </c>
      <c r="E40" s="182">
        <v>4</v>
      </c>
      <c r="F40" s="365">
        <v>2</v>
      </c>
      <c r="G40" s="176" t="s">
        <v>598</v>
      </c>
      <c r="H40" s="400">
        <v>0.2</v>
      </c>
      <c r="I40" s="401">
        <v>0.8</v>
      </c>
      <c r="J40">
        <f t="shared" si="2"/>
        <v>1</v>
      </c>
      <c r="K40">
        <f t="shared" si="3"/>
        <v>3</v>
      </c>
    </row>
    <row r="41" spans="1:11" x14ac:dyDescent="0.25">
      <c r="A41">
        <v>1991</v>
      </c>
      <c r="B41" s="222" t="s">
        <v>8</v>
      </c>
      <c r="C41" s="180">
        <v>0</v>
      </c>
      <c r="D41" s="182">
        <v>0</v>
      </c>
      <c r="E41" s="182">
        <v>1</v>
      </c>
      <c r="F41" s="365">
        <v>1</v>
      </c>
      <c r="G41" s="176" t="s">
        <v>599</v>
      </c>
      <c r="H41" s="400">
        <v>0</v>
      </c>
      <c r="I41" s="401">
        <v>0.2</v>
      </c>
      <c r="J41">
        <f t="shared" si="2"/>
        <v>0</v>
      </c>
      <c r="K41">
        <f t="shared" si="3"/>
        <v>0</v>
      </c>
    </row>
    <row r="42" spans="1:11" x14ac:dyDescent="0.25">
      <c r="A42">
        <v>1996</v>
      </c>
      <c r="B42" s="222" t="s">
        <v>8</v>
      </c>
      <c r="C42" s="180">
        <v>0</v>
      </c>
      <c r="D42" s="182">
        <v>4</v>
      </c>
      <c r="E42" s="182">
        <v>14</v>
      </c>
      <c r="F42" s="365">
        <v>4</v>
      </c>
      <c r="G42" s="176" t="s">
        <v>631</v>
      </c>
      <c r="H42" s="400">
        <v>0.8</v>
      </c>
      <c r="I42" s="401">
        <v>2.8</v>
      </c>
      <c r="J42">
        <f t="shared" si="2"/>
        <v>1</v>
      </c>
      <c r="K42">
        <f t="shared" si="3"/>
        <v>12</v>
      </c>
    </row>
    <row r="43" spans="1:11" x14ac:dyDescent="0.25">
      <c r="A43">
        <v>2001</v>
      </c>
      <c r="B43" s="222" t="s">
        <v>8</v>
      </c>
      <c r="C43" s="180">
        <v>1</v>
      </c>
      <c r="D43" s="182">
        <v>2</v>
      </c>
      <c r="E43" s="182">
        <v>15</v>
      </c>
      <c r="F43" s="365">
        <v>4</v>
      </c>
      <c r="G43" s="176" t="s">
        <v>423</v>
      </c>
      <c r="H43" s="400">
        <v>0.4</v>
      </c>
      <c r="I43" s="401">
        <v>3</v>
      </c>
      <c r="J43">
        <f t="shared" si="2"/>
        <v>1</v>
      </c>
      <c r="K43">
        <f t="shared" si="3"/>
        <v>15</v>
      </c>
    </row>
    <row r="44" spans="1:11" x14ac:dyDescent="0.25">
      <c r="A44">
        <v>2006</v>
      </c>
      <c r="B44" s="222" t="s">
        <v>8</v>
      </c>
      <c r="C44" s="180">
        <v>2</v>
      </c>
      <c r="D44" s="182">
        <v>6</v>
      </c>
      <c r="E44" s="182">
        <v>34</v>
      </c>
      <c r="F44" s="365">
        <v>10</v>
      </c>
      <c r="G44" s="176" t="s">
        <v>637</v>
      </c>
      <c r="H44" s="400">
        <v>1.2</v>
      </c>
      <c r="I44" s="401">
        <v>6.8</v>
      </c>
      <c r="J44">
        <f t="shared" si="2"/>
        <v>1</v>
      </c>
      <c r="K44">
        <f t="shared" si="3"/>
        <v>33</v>
      </c>
    </row>
    <row r="45" spans="1:11" x14ac:dyDescent="0.25">
      <c r="A45">
        <v>2011</v>
      </c>
      <c r="B45" s="222" t="s">
        <v>8</v>
      </c>
      <c r="C45" s="180">
        <v>2</v>
      </c>
      <c r="D45" s="182">
        <v>5</v>
      </c>
      <c r="E45" s="182">
        <v>26</v>
      </c>
      <c r="F45" s="365">
        <v>6</v>
      </c>
      <c r="G45" s="176" t="s">
        <v>638</v>
      </c>
      <c r="H45" s="400">
        <v>1</v>
      </c>
      <c r="I45" s="401">
        <v>5.2</v>
      </c>
      <c r="J45">
        <f t="shared" si="2"/>
        <v>1</v>
      </c>
      <c r="K45">
        <f t="shared" si="3"/>
        <v>24</v>
      </c>
    </row>
    <row r="46" spans="1:11" x14ac:dyDescent="0.25">
      <c r="A46">
        <v>2016</v>
      </c>
      <c r="B46" s="222" t="s">
        <v>8</v>
      </c>
      <c r="C46" s="180">
        <v>1</v>
      </c>
      <c r="D46" s="182">
        <v>3</v>
      </c>
      <c r="E46" s="182">
        <v>17</v>
      </c>
      <c r="F46" s="365">
        <v>6</v>
      </c>
      <c r="G46" s="176" t="s">
        <v>643</v>
      </c>
      <c r="H46" s="400">
        <v>0.6</v>
      </c>
      <c r="I46" s="401">
        <v>3.4</v>
      </c>
      <c r="J46">
        <f t="shared" si="2"/>
        <v>1</v>
      </c>
      <c r="K46">
        <f t="shared" si="3"/>
        <v>15</v>
      </c>
    </row>
    <row r="47" spans="1:11" x14ac:dyDescent="0.25">
      <c r="A47">
        <v>2021</v>
      </c>
      <c r="B47" s="222" t="s">
        <v>8</v>
      </c>
      <c r="C47" s="180">
        <v>1</v>
      </c>
      <c r="D47" s="182">
        <v>1</v>
      </c>
      <c r="E47" s="182">
        <v>13</v>
      </c>
      <c r="F47" s="365">
        <v>5</v>
      </c>
      <c r="G47" s="176" t="s">
        <v>648</v>
      </c>
      <c r="H47" s="400">
        <v>0.2</v>
      </c>
      <c r="I47" s="401">
        <v>2.6</v>
      </c>
      <c r="J47">
        <f t="shared" si="2"/>
        <v>1</v>
      </c>
      <c r="K47">
        <f t="shared" si="3"/>
        <v>12</v>
      </c>
    </row>
    <row r="48" spans="1:11" x14ac:dyDescent="0.25">
      <c r="A48">
        <v>1986</v>
      </c>
      <c r="B48" s="222" t="s">
        <v>49</v>
      </c>
      <c r="C48" s="180">
        <v>0</v>
      </c>
      <c r="D48" s="182">
        <v>1</v>
      </c>
      <c r="E48" s="182">
        <v>3</v>
      </c>
      <c r="F48" s="365">
        <v>1</v>
      </c>
      <c r="G48" s="176" t="s">
        <v>600</v>
      </c>
      <c r="H48" s="400">
        <v>0.2</v>
      </c>
      <c r="I48" s="401">
        <v>0.6</v>
      </c>
      <c r="J48">
        <f t="shared" si="2"/>
        <v>1</v>
      </c>
      <c r="K48">
        <f t="shared" si="3"/>
        <v>3</v>
      </c>
    </row>
    <row r="49" spans="1:11" x14ac:dyDescent="0.25">
      <c r="A49">
        <v>1986</v>
      </c>
      <c r="B49" s="222" t="s">
        <v>14</v>
      </c>
      <c r="C49" s="180">
        <v>0</v>
      </c>
      <c r="D49" s="182">
        <v>0</v>
      </c>
      <c r="E49" s="182">
        <v>1</v>
      </c>
      <c r="F49" s="365">
        <v>1</v>
      </c>
      <c r="G49" s="176" t="s">
        <v>599</v>
      </c>
      <c r="H49" s="400">
        <v>0</v>
      </c>
      <c r="I49" s="401">
        <v>0.2</v>
      </c>
      <c r="J49">
        <f t="shared" si="2"/>
        <v>0</v>
      </c>
      <c r="K49">
        <f t="shared" si="3"/>
        <v>0</v>
      </c>
    </row>
    <row r="50" spans="1:11" x14ac:dyDescent="0.25">
      <c r="A50">
        <v>1991</v>
      </c>
      <c r="B50" s="222" t="s">
        <v>14</v>
      </c>
      <c r="C50" s="180">
        <v>0</v>
      </c>
      <c r="D50" s="182">
        <v>0</v>
      </c>
      <c r="E50" s="182">
        <v>1</v>
      </c>
      <c r="F50" s="365">
        <v>0</v>
      </c>
      <c r="G50" s="176" t="s">
        <v>602</v>
      </c>
      <c r="H50" s="400">
        <v>0</v>
      </c>
      <c r="I50" s="401">
        <v>0.2</v>
      </c>
      <c r="J50">
        <f t="shared" si="2"/>
        <v>0</v>
      </c>
      <c r="K50">
        <f t="shared" si="3"/>
        <v>0</v>
      </c>
    </row>
    <row r="51" spans="1:11" x14ac:dyDescent="0.25">
      <c r="A51">
        <v>2016</v>
      </c>
      <c r="B51" s="222" t="s">
        <v>14</v>
      </c>
      <c r="C51" s="180">
        <v>0</v>
      </c>
      <c r="D51" s="182">
        <v>0</v>
      </c>
      <c r="E51" s="182">
        <v>1</v>
      </c>
      <c r="F51" s="365">
        <v>1</v>
      </c>
      <c r="G51" s="176" t="s">
        <v>599</v>
      </c>
      <c r="H51" s="400">
        <v>0</v>
      </c>
      <c r="I51" s="401">
        <v>0.2</v>
      </c>
      <c r="J51">
        <f t="shared" si="2"/>
        <v>0</v>
      </c>
      <c r="K51">
        <f t="shared" si="3"/>
        <v>0</v>
      </c>
    </row>
    <row r="52" spans="1:11" x14ac:dyDescent="0.25">
      <c r="A52">
        <v>2021</v>
      </c>
      <c r="B52" s="222" t="s">
        <v>14</v>
      </c>
      <c r="C52" s="180">
        <v>0</v>
      </c>
      <c r="D52" s="182">
        <v>1</v>
      </c>
      <c r="E52" s="182">
        <v>3</v>
      </c>
      <c r="F52" s="365">
        <v>1</v>
      </c>
      <c r="G52" s="176" t="s">
        <v>600</v>
      </c>
      <c r="H52" s="400">
        <v>0.2</v>
      </c>
      <c r="I52" s="401">
        <v>0.6</v>
      </c>
      <c r="J52">
        <f t="shared" si="2"/>
        <v>1</v>
      </c>
      <c r="K52">
        <f t="shared" si="3"/>
        <v>3</v>
      </c>
    </row>
    <row r="53" spans="1:11" x14ac:dyDescent="0.25">
      <c r="A53">
        <v>1966</v>
      </c>
      <c r="B53" s="222" t="s">
        <v>39</v>
      </c>
      <c r="C53" s="180">
        <v>0</v>
      </c>
      <c r="D53" s="182">
        <v>0</v>
      </c>
      <c r="E53" s="182">
        <v>1</v>
      </c>
      <c r="F53" s="365">
        <v>0</v>
      </c>
      <c r="G53" s="176" t="s">
        <v>602</v>
      </c>
      <c r="H53" s="400">
        <v>0</v>
      </c>
      <c r="I53" s="401">
        <v>0.2</v>
      </c>
      <c r="J53">
        <f t="shared" si="2"/>
        <v>0</v>
      </c>
      <c r="K53">
        <f t="shared" si="3"/>
        <v>0</v>
      </c>
    </row>
    <row r="54" spans="1:11" x14ac:dyDescent="0.25">
      <c r="A54">
        <v>1971</v>
      </c>
      <c r="B54" s="222" t="s">
        <v>39</v>
      </c>
      <c r="C54" s="180">
        <v>2</v>
      </c>
      <c r="D54" s="182">
        <v>2</v>
      </c>
      <c r="E54" s="182">
        <v>14</v>
      </c>
      <c r="F54" s="365">
        <v>2</v>
      </c>
      <c r="G54" s="176" t="s">
        <v>615</v>
      </c>
      <c r="H54" s="400">
        <v>0.4</v>
      </c>
      <c r="I54" s="401">
        <v>2.8</v>
      </c>
      <c r="J54">
        <f t="shared" si="2"/>
        <v>1</v>
      </c>
      <c r="K54">
        <f t="shared" si="3"/>
        <v>12</v>
      </c>
    </row>
    <row r="55" spans="1:11" x14ac:dyDescent="0.25">
      <c r="A55">
        <v>1976</v>
      </c>
      <c r="B55" s="222" t="s">
        <v>39</v>
      </c>
      <c r="C55" s="180">
        <v>0</v>
      </c>
      <c r="D55" s="182">
        <v>0</v>
      </c>
      <c r="E55" s="182">
        <v>1</v>
      </c>
      <c r="F55" s="365">
        <v>0</v>
      </c>
      <c r="G55" s="176" t="s">
        <v>602</v>
      </c>
      <c r="H55" s="400">
        <v>0</v>
      </c>
      <c r="I55" s="401">
        <v>0.2</v>
      </c>
      <c r="J55">
        <f t="shared" si="2"/>
        <v>0</v>
      </c>
      <c r="K55">
        <f t="shared" si="3"/>
        <v>0</v>
      </c>
    </row>
    <row r="56" spans="1:11" x14ac:dyDescent="0.25">
      <c r="A56">
        <v>1961</v>
      </c>
      <c r="B56" s="222" t="s">
        <v>0</v>
      </c>
      <c r="C56" s="180">
        <v>1</v>
      </c>
      <c r="D56" s="182">
        <v>1</v>
      </c>
      <c r="E56" s="182">
        <v>9</v>
      </c>
      <c r="F56" s="365">
        <v>1</v>
      </c>
      <c r="G56" s="176" t="s">
        <v>605</v>
      </c>
      <c r="H56" s="400">
        <v>0.2</v>
      </c>
      <c r="I56" s="401">
        <v>1.8</v>
      </c>
      <c r="J56">
        <f t="shared" si="2"/>
        <v>1</v>
      </c>
      <c r="K56">
        <f t="shared" si="3"/>
        <v>9</v>
      </c>
    </row>
    <row r="57" spans="1:11" x14ac:dyDescent="0.25">
      <c r="A57">
        <v>1966</v>
      </c>
      <c r="B57" s="222" t="s">
        <v>0</v>
      </c>
      <c r="C57" s="180">
        <v>1</v>
      </c>
      <c r="D57" s="182">
        <v>2</v>
      </c>
      <c r="E57" s="182">
        <v>11</v>
      </c>
      <c r="F57" s="365">
        <v>3</v>
      </c>
      <c r="G57" s="176" t="s">
        <v>477</v>
      </c>
      <c r="H57" s="400">
        <v>0.4</v>
      </c>
      <c r="I57" s="401">
        <v>2.2000000000000002</v>
      </c>
      <c r="J57">
        <f t="shared" si="2"/>
        <v>1</v>
      </c>
      <c r="K57">
        <f t="shared" si="3"/>
        <v>9</v>
      </c>
    </row>
    <row r="58" spans="1:11" x14ac:dyDescent="0.25">
      <c r="A58">
        <v>1971</v>
      </c>
      <c r="B58" s="222" t="s">
        <v>0</v>
      </c>
      <c r="C58" s="180">
        <v>0</v>
      </c>
      <c r="D58" s="182">
        <v>0</v>
      </c>
      <c r="E58" s="182">
        <v>1</v>
      </c>
      <c r="F58" s="365">
        <v>0</v>
      </c>
      <c r="G58" s="176" t="s">
        <v>602</v>
      </c>
      <c r="H58" s="400">
        <v>0</v>
      </c>
      <c r="I58" s="401">
        <v>0.2</v>
      </c>
      <c r="J58">
        <f t="shared" si="2"/>
        <v>0</v>
      </c>
      <c r="K58">
        <f t="shared" si="3"/>
        <v>0</v>
      </c>
    </row>
    <row r="59" spans="1:11" x14ac:dyDescent="0.25">
      <c r="A59">
        <v>1976</v>
      </c>
      <c r="B59" s="222" t="s">
        <v>0</v>
      </c>
      <c r="C59" s="180">
        <v>0</v>
      </c>
      <c r="D59" s="182">
        <v>0</v>
      </c>
      <c r="E59" s="182">
        <v>3</v>
      </c>
      <c r="F59" s="365">
        <v>1</v>
      </c>
      <c r="G59" s="176" t="s">
        <v>599</v>
      </c>
      <c r="H59" s="400">
        <v>0</v>
      </c>
      <c r="I59" s="401">
        <v>0.6</v>
      </c>
      <c r="J59">
        <f t="shared" si="2"/>
        <v>0</v>
      </c>
      <c r="K59">
        <f t="shared" si="3"/>
        <v>3</v>
      </c>
    </row>
    <row r="60" spans="1:11" x14ac:dyDescent="0.25">
      <c r="A60">
        <v>1981</v>
      </c>
      <c r="B60" s="222" t="s">
        <v>0</v>
      </c>
      <c r="C60" s="180">
        <v>1</v>
      </c>
      <c r="D60" s="182">
        <v>3</v>
      </c>
      <c r="E60" s="182">
        <v>14</v>
      </c>
      <c r="F60" s="365">
        <v>5</v>
      </c>
      <c r="G60" s="176" t="s">
        <v>622</v>
      </c>
      <c r="H60" s="400">
        <v>0.6</v>
      </c>
      <c r="I60" s="401">
        <v>2.8</v>
      </c>
      <c r="J60">
        <f t="shared" si="2"/>
        <v>1</v>
      </c>
      <c r="K60">
        <f t="shared" si="3"/>
        <v>12</v>
      </c>
    </row>
    <row r="61" spans="1:11" x14ac:dyDescent="0.25">
      <c r="A61">
        <v>1986</v>
      </c>
      <c r="B61" s="222" t="s">
        <v>0</v>
      </c>
      <c r="C61" s="180">
        <v>1</v>
      </c>
      <c r="D61" s="182">
        <v>1</v>
      </c>
      <c r="E61" s="182">
        <v>11</v>
      </c>
      <c r="F61" s="365">
        <v>4</v>
      </c>
      <c r="G61" s="176" t="s">
        <v>595</v>
      </c>
      <c r="H61" s="400">
        <v>0.2</v>
      </c>
      <c r="I61" s="401">
        <v>2.2000000000000002</v>
      </c>
      <c r="J61">
        <f t="shared" si="2"/>
        <v>1</v>
      </c>
      <c r="K61">
        <f t="shared" si="3"/>
        <v>9</v>
      </c>
    </row>
    <row r="62" spans="1:11" x14ac:dyDescent="0.25">
      <c r="A62">
        <v>1991</v>
      </c>
      <c r="B62" s="222" t="s">
        <v>0</v>
      </c>
      <c r="C62" s="180">
        <v>0</v>
      </c>
      <c r="D62" s="182">
        <v>1</v>
      </c>
      <c r="E62" s="182">
        <v>3</v>
      </c>
      <c r="F62" s="365">
        <v>1</v>
      </c>
      <c r="G62" s="176" t="s">
        <v>600</v>
      </c>
      <c r="H62" s="400">
        <v>0.2</v>
      </c>
      <c r="I62" s="401">
        <v>0.6</v>
      </c>
      <c r="J62">
        <f t="shared" si="2"/>
        <v>1</v>
      </c>
      <c r="K62">
        <f t="shared" si="3"/>
        <v>3</v>
      </c>
    </row>
    <row r="63" spans="1:11" x14ac:dyDescent="0.25">
      <c r="A63">
        <v>2001</v>
      </c>
      <c r="B63" s="222" t="s">
        <v>0</v>
      </c>
      <c r="C63" s="180">
        <v>0</v>
      </c>
      <c r="D63" s="182">
        <v>0</v>
      </c>
      <c r="E63" s="182">
        <v>1</v>
      </c>
      <c r="F63" s="365">
        <v>0</v>
      </c>
      <c r="G63" s="176" t="s">
        <v>602</v>
      </c>
      <c r="H63" s="400">
        <v>0</v>
      </c>
      <c r="I63" s="401">
        <v>0.2</v>
      </c>
      <c r="J63">
        <f t="shared" si="2"/>
        <v>0</v>
      </c>
      <c r="K63">
        <f t="shared" si="3"/>
        <v>0</v>
      </c>
    </row>
    <row r="64" spans="1:11" x14ac:dyDescent="0.25">
      <c r="A64">
        <v>2006</v>
      </c>
      <c r="B64" s="222" t="s">
        <v>0</v>
      </c>
      <c r="C64" s="180">
        <v>0</v>
      </c>
      <c r="D64" s="182">
        <v>0</v>
      </c>
      <c r="E64" s="182">
        <v>1</v>
      </c>
      <c r="F64" s="365">
        <v>1</v>
      </c>
      <c r="G64" s="176" t="s">
        <v>599</v>
      </c>
      <c r="H64" s="400">
        <v>0</v>
      </c>
      <c r="I64" s="401">
        <v>0.2</v>
      </c>
      <c r="J64">
        <f t="shared" si="2"/>
        <v>0</v>
      </c>
      <c r="K64">
        <f t="shared" si="3"/>
        <v>0</v>
      </c>
    </row>
    <row r="65" spans="1:11" x14ac:dyDescent="0.25">
      <c r="A65">
        <v>1971</v>
      </c>
      <c r="B65" s="222" t="s">
        <v>29</v>
      </c>
      <c r="C65" s="180">
        <v>0</v>
      </c>
      <c r="D65" s="182">
        <v>0</v>
      </c>
      <c r="E65" s="182">
        <v>1</v>
      </c>
      <c r="F65" s="365">
        <v>1</v>
      </c>
      <c r="G65" s="176" t="s">
        <v>599</v>
      </c>
      <c r="H65" s="400">
        <v>0</v>
      </c>
      <c r="I65" s="401">
        <v>0.2</v>
      </c>
      <c r="J65">
        <f t="shared" si="2"/>
        <v>0</v>
      </c>
      <c r="K65">
        <f t="shared" si="3"/>
        <v>0</v>
      </c>
    </row>
    <row r="66" spans="1:11" x14ac:dyDescent="0.25">
      <c r="A66">
        <v>2006</v>
      </c>
      <c r="B66" s="222" t="s">
        <v>29</v>
      </c>
      <c r="C66" s="180">
        <v>0</v>
      </c>
      <c r="D66" s="182">
        <v>0</v>
      </c>
      <c r="E66" s="182">
        <v>1</v>
      </c>
      <c r="F66" s="365">
        <v>1</v>
      </c>
      <c r="G66" s="176" t="s">
        <v>599</v>
      </c>
      <c r="H66" s="400">
        <v>0</v>
      </c>
      <c r="I66" s="401">
        <v>0.2</v>
      </c>
      <c r="J66">
        <f t="shared" ref="J66:J97" si="4">(D66&gt;0)*1</f>
        <v>0</v>
      </c>
      <c r="K66">
        <f t="shared" ref="K66:K97" si="5">INT(E66/3)*3</f>
        <v>0</v>
      </c>
    </row>
    <row r="67" spans="1:11" x14ac:dyDescent="0.25">
      <c r="A67">
        <v>2011</v>
      </c>
      <c r="B67" s="222" t="s">
        <v>32</v>
      </c>
      <c r="C67" s="180">
        <v>0</v>
      </c>
      <c r="D67" s="182">
        <v>0</v>
      </c>
      <c r="E67" s="182">
        <v>1</v>
      </c>
      <c r="F67" s="365">
        <v>1</v>
      </c>
      <c r="G67" s="176" t="s">
        <v>599</v>
      </c>
      <c r="H67" s="400">
        <v>0</v>
      </c>
      <c r="I67" s="401">
        <v>0.2</v>
      </c>
      <c r="J67">
        <f t="shared" si="4"/>
        <v>0</v>
      </c>
      <c r="K67">
        <f t="shared" si="5"/>
        <v>0</v>
      </c>
    </row>
    <row r="68" spans="1:11" x14ac:dyDescent="0.25">
      <c r="A68">
        <v>1961</v>
      </c>
      <c r="B68" s="222" t="s">
        <v>40</v>
      </c>
      <c r="C68" s="180">
        <v>1</v>
      </c>
      <c r="D68" s="182">
        <v>1</v>
      </c>
      <c r="E68" s="182">
        <v>6</v>
      </c>
      <c r="F68" s="365">
        <v>1</v>
      </c>
      <c r="G68" s="176" t="s">
        <v>605</v>
      </c>
      <c r="H68" s="400">
        <v>0.2</v>
      </c>
      <c r="I68" s="401">
        <v>1.2</v>
      </c>
      <c r="J68">
        <f t="shared" si="4"/>
        <v>1</v>
      </c>
      <c r="K68">
        <f t="shared" si="5"/>
        <v>6</v>
      </c>
    </row>
    <row r="69" spans="1:11" x14ac:dyDescent="0.25">
      <c r="A69">
        <v>1971</v>
      </c>
      <c r="B69" s="222" t="s">
        <v>40</v>
      </c>
      <c r="C69" s="180">
        <v>0</v>
      </c>
      <c r="D69" s="182">
        <v>0</v>
      </c>
      <c r="E69" s="182">
        <v>3</v>
      </c>
      <c r="F69" s="365">
        <v>0</v>
      </c>
      <c r="G69" s="176" t="s">
        <v>602</v>
      </c>
      <c r="H69" s="400">
        <v>0</v>
      </c>
      <c r="I69" s="401">
        <v>0.6</v>
      </c>
      <c r="J69">
        <f t="shared" si="4"/>
        <v>0</v>
      </c>
      <c r="K69">
        <f t="shared" si="5"/>
        <v>3</v>
      </c>
    </row>
    <row r="70" spans="1:11" x14ac:dyDescent="0.25">
      <c r="A70">
        <v>1976</v>
      </c>
      <c r="B70" s="222" t="s">
        <v>40</v>
      </c>
      <c r="C70" s="180">
        <v>0</v>
      </c>
      <c r="D70" s="182">
        <v>1</v>
      </c>
      <c r="E70" s="182">
        <v>5</v>
      </c>
      <c r="F70" s="365">
        <v>1</v>
      </c>
      <c r="G70" s="176" t="s">
        <v>600</v>
      </c>
      <c r="H70" s="400">
        <v>0.2</v>
      </c>
      <c r="I70" s="401">
        <v>1</v>
      </c>
      <c r="J70">
        <f t="shared" si="4"/>
        <v>1</v>
      </c>
      <c r="K70">
        <f t="shared" si="5"/>
        <v>3</v>
      </c>
    </row>
    <row r="71" spans="1:11" x14ac:dyDescent="0.25">
      <c r="A71">
        <v>1981</v>
      </c>
      <c r="B71" s="222" t="s">
        <v>40</v>
      </c>
      <c r="C71" s="180">
        <v>0</v>
      </c>
      <c r="D71" s="182">
        <v>1</v>
      </c>
      <c r="E71" s="182">
        <v>7</v>
      </c>
      <c r="F71" s="365">
        <v>3</v>
      </c>
      <c r="G71" s="176" t="s">
        <v>624</v>
      </c>
      <c r="H71" s="400">
        <v>0.2</v>
      </c>
      <c r="I71" s="401">
        <v>1.4</v>
      </c>
      <c r="J71">
        <f t="shared" si="4"/>
        <v>1</v>
      </c>
      <c r="K71">
        <f t="shared" si="5"/>
        <v>6</v>
      </c>
    </row>
    <row r="72" spans="1:11" x14ac:dyDescent="0.25">
      <c r="A72">
        <v>1961</v>
      </c>
      <c r="B72" s="222" t="s">
        <v>51</v>
      </c>
      <c r="C72" s="180">
        <v>0</v>
      </c>
      <c r="D72" s="182">
        <v>0</v>
      </c>
      <c r="E72" s="182">
        <v>3</v>
      </c>
      <c r="F72" s="365">
        <v>2</v>
      </c>
      <c r="G72" s="176" t="s">
        <v>607</v>
      </c>
      <c r="H72" s="400">
        <v>0</v>
      </c>
      <c r="I72" s="401">
        <v>0.6</v>
      </c>
      <c r="J72">
        <f t="shared" si="4"/>
        <v>0</v>
      </c>
      <c r="K72">
        <f t="shared" si="5"/>
        <v>3</v>
      </c>
    </row>
    <row r="73" spans="1:11" x14ac:dyDescent="0.25">
      <c r="A73">
        <v>1966</v>
      </c>
      <c r="B73" s="222" t="s">
        <v>51</v>
      </c>
      <c r="C73" s="180">
        <v>1</v>
      </c>
      <c r="D73" s="182">
        <v>3</v>
      </c>
      <c r="E73" s="182">
        <v>21</v>
      </c>
      <c r="F73" s="365">
        <v>7</v>
      </c>
      <c r="G73" s="176" t="s">
        <v>608</v>
      </c>
      <c r="H73" s="400">
        <v>0.6</v>
      </c>
      <c r="I73" s="401">
        <v>4.2</v>
      </c>
      <c r="J73">
        <f t="shared" si="4"/>
        <v>1</v>
      </c>
      <c r="K73">
        <f t="shared" si="5"/>
        <v>21</v>
      </c>
    </row>
    <row r="74" spans="1:11" x14ac:dyDescent="0.25">
      <c r="A74">
        <v>1971</v>
      </c>
      <c r="B74" s="222" t="s">
        <v>51</v>
      </c>
      <c r="C74" s="180">
        <v>1</v>
      </c>
      <c r="D74" s="182">
        <v>3</v>
      </c>
      <c r="E74" s="182">
        <v>21</v>
      </c>
      <c r="F74" s="365">
        <v>8</v>
      </c>
      <c r="G74" s="176" t="s">
        <v>482</v>
      </c>
      <c r="H74" s="400">
        <v>0.6</v>
      </c>
      <c r="I74" s="401">
        <v>4.2</v>
      </c>
      <c r="J74">
        <f t="shared" si="4"/>
        <v>1</v>
      </c>
      <c r="K74">
        <f t="shared" si="5"/>
        <v>21</v>
      </c>
    </row>
    <row r="75" spans="1:11" x14ac:dyDescent="0.25">
      <c r="A75">
        <v>1991</v>
      </c>
      <c r="B75" s="222" t="s">
        <v>51</v>
      </c>
      <c r="C75" s="180">
        <v>1</v>
      </c>
      <c r="D75" s="182">
        <v>1</v>
      </c>
      <c r="E75" s="182">
        <v>7</v>
      </c>
      <c r="F75" s="365">
        <v>1</v>
      </c>
      <c r="G75" s="176" t="s">
        <v>605</v>
      </c>
      <c r="H75" s="400">
        <v>0.2</v>
      </c>
      <c r="I75" s="401">
        <v>1.4</v>
      </c>
      <c r="J75">
        <f t="shared" si="4"/>
        <v>1</v>
      </c>
      <c r="K75">
        <f t="shared" si="5"/>
        <v>6</v>
      </c>
    </row>
    <row r="76" spans="1:11" x14ac:dyDescent="0.25">
      <c r="A76">
        <v>1996</v>
      </c>
      <c r="B76" s="222" t="s">
        <v>51</v>
      </c>
      <c r="C76" s="180">
        <v>0</v>
      </c>
      <c r="D76" s="182">
        <v>0</v>
      </c>
      <c r="E76" s="182">
        <v>3</v>
      </c>
      <c r="F76" s="365">
        <v>1</v>
      </c>
      <c r="G76" s="176" t="s">
        <v>599</v>
      </c>
      <c r="H76" s="400">
        <v>0</v>
      </c>
      <c r="I76" s="401">
        <v>0.6</v>
      </c>
      <c r="J76">
        <f t="shared" si="4"/>
        <v>0</v>
      </c>
      <c r="K76">
        <f t="shared" si="5"/>
        <v>3</v>
      </c>
    </row>
    <row r="77" spans="1:11" x14ac:dyDescent="0.25">
      <c r="A77">
        <v>2001</v>
      </c>
      <c r="B77" s="222" t="s">
        <v>51</v>
      </c>
      <c r="C77" s="180">
        <v>0</v>
      </c>
      <c r="D77" s="182">
        <v>0</v>
      </c>
      <c r="E77" s="182">
        <v>2</v>
      </c>
      <c r="F77" s="365">
        <v>0</v>
      </c>
      <c r="G77" s="176" t="s">
        <v>602</v>
      </c>
      <c r="H77" s="400">
        <v>0</v>
      </c>
      <c r="I77" s="401">
        <v>0.4</v>
      </c>
      <c r="J77">
        <f t="shared" si="4"/>
        <v>0</v>
      </c>
      <c r="K77">
        <f t="shared" si="5"/>
        <v>0</v>
      </c>
    </row>
    <row r="78" spans="1:11" x14ac:dyDescent="0.25">
      <c r="A78">
        <v>1961</v>
      </c>
      <c r="B78" s="222" t="s">
        <v>41</v>
      </c>
      <c r="C78" s="180">
        <v>0</v>
      </c>
      <c r="D78" s="182">
        <v>1</v>
      </c>
      <c r="E78" s="182">
        <v>7</v>
      </c>
      <c r="F78" s="365">
        <v>4</v>
      </c>
      <c r="G78" s="176" t="s">
        <v>606</v>
      </c>
      <c r="H78" s="400">
        <v>0.2</v>
      </c>
      <c r="I78" s="401">
        <v>1.4</v>
      </c>
      <c r="J78">
        <f t="shared" si="4"/>
        <v>1</v>
      </c>
      <c r="K78">
        <f t="shared" si="5"/>
        <v>6</v>
      </c>
    </row>
    <row r="79" spans="1:11" x14ac:dyDescent="0.25">
      <c r="A79">
        <v>1966</v>
      </c>
      <c r="B79" s="222" t="s">
        <v>41</v>
      </c>
      <c r="C79" s="180">
        <v>0</v>
      </c>
      <c r="D79" s="182">
        <v>0</v>
      </c>
      <c r="E79" s="182">
        <v>1</v>
      </c>
      <c r="F79" s="365">
        <v>1</v>
      </c>
      <c r="G79" s="176" t="s">
        <v>599</v>
      </c>
      <c r="H79" s="400">
        <v>0</v>
      </c>
      <c r="I79" s="401">
        <v>0.2</v>
      </c>
      <c r="J79">
        <f t="shared" si="4"/>
        <v>0</v>
      </c>
      <c r="K79">
        <f t="shared" si="5"/>
        <v>0</v>
      </c>
    </row>
    <row r="80" spans="1:11" x14ac:dyDescent="0.25">
      <c r="A80">
        <v>1996</v>
      </c>
      <c r="B80" s="222" t="s">
        <v>41</v>
      </c>
      <c r="C80" s="180">
        <v>0</v>
      </c>
      <c r="D80" s="182">
        <v>2</v>
      </c>
      <c r="E80" s="182">
        <v>7</v>
      </c>
      <c r="F80" s="365">
        <v>3</v>
      </c>
      <c r="G80" s="176" t="s">
        <v>623</v>
      </c>
      <c r="H80" s="400">
        <v>0.4</v>
      </c>
      <c r="I80" s="401">
        <v>1.4</v>
      </c>
      <c r="J80">
        <f t="shared" si="4"/>
        <v>1</v>
      </c>
      <c r="K80">
        <f t="shared" si="5"/>
        <v>6</v>
      </c>
    </row>
    <row r="81" spans="1:11" x14ac:dyDescent="0.25">
      <c r="A81">
        <v>2016</v>
      </c>
      <c r="B81" s="222" t="s">
        <v>41</v>
      </c>
      <c r="C81" s="180">
        <v>1</v>
      </c>
      <c r="D81" s="182">
        <v>1</v>
      </c>
      <c r="E81" s="182">
        <v>6</v>
      </c>
      <c r="F81" s="365">
        <v>1</v>
      </c>
      <c r="G81" s="176" t="s">
        <v>605</v>
      </c>
      <c r="H81" s="400">
        <v>0.2</v>
      </c>
      <c r="I81" s="401">
        <v>1.2</v>
      </c>
      <c r="J81">
        <f t="shared" si="4"/>
        <v>1</v>
      </c>
      <c r="K81">
        <f t="shared" si="5"/>
        <v>6</v>
      </c>
    </row>
    <row r="82" spans="1:11" x14ac:dyDescent="0.25">
      <c r="A82">
        <v>2021</v>
      </c>
      <c r="B82" s="222" t="s">
        <v>41</v>
      </c>
      <c r="C82" s="180">
        <v>0</v>
      </c>
      <c r="D82" s="182">
        <v>1</v>
      </c>
      <c r="E82" s="182">
        <v>3</v>
      </c>
      <c r="F82" s="365">
        <v>1</v>
      </c>
      <c r="G82" s="176" t="s">
        <v>600</v>
      </c>
      <c r="H82" s="400">
        <v>0.2</v>
      </c>
      <c r="I82" s="401">
        <v>0.6</v>
      </c>
      <c r="J82">
        <f t="shared" si="4"/>
        <v>1</v>
      </c>
      <c r="K82">
        <f t="shared" si="5"/>
        <v>3</v>
      </c>
    </row>
    <row r="83" spans="1:11" x14ac:dyDescent="0.25">
      <c r="A83">
        <v>1961</v>
      </c>
      <c r="B83" s="222" t="s">
        <v>3</v>
      </c>
      <c r="C83" s="180">
        <v>1</v>
      </c>
      <c r="D83" s="182">
        <v>2</v>
      </c>
      <c r="E83" s="182">
        <v>10</v>
      </c>
      <c r="F83" s="365">
        <v>2</v>
      </c>
      <c r="G83" s="176" t="s">
        <v>470</v>
      </c>
      <c r="H83" s="400">
        <v>0.4</v>
      </c>
      <c r="I83" s="401">
        <v>2</v>
      </c>
      <c r="J83">
        <f t="shared" si="4"/>
        <v>1</v>
      </c>
      <c r="K83">
        <f t="shared" si="5"/>
        <v>9</v>
      </c>
    </row>
    <row r="84" spans="1:11" x14ac:dyDescent="0.25">
      <c r="A84">
        <v>1966</v>
      </c>
      <c r="B84" s="222" t="s">
        <v>3</v>
      </c>
      <c r="C84" s="180">
        <v>1</v>
      </c>
      <c r="D84" s="182">
        <v>1</v>
      </c>
      <c r="E84" s="182">
        <v>10</v>
      </c>
      <c r="F84" s="365">
        <v>3</v>
      </c>
      <c r="G84" s="176" t="s">
        <v>611</v>
      </c>
      <c r="H84" s="400">
        <v>0.2</v>
      </c>
      <c r="I84" s="401">
        <v>2</v>
      </c>
      <c r="J84">
        <f t="shared" si="4"/>
        <v>1</v>
      </c>
      <c r="K84">
        <f t="shared" si="5"/>
        <v>9</v>
      </c>
    </row>
    <row r="85" spans="1:11" x14ac:dyDescent="0.25">
      <c r="A85">
        <v>1971</v>
      </c>
      <c r="B85" s="222" t="s">
        <v>3</v>
      </c>
      <c r="C85" s="180">
        <v>1</v>
      </c>
      <c r="D85" s="182">
        <v>3</v>
      </c>
      <c r="E85" s="182">
        <v>18</v>
      </c>
      <c r="F85" s="365">
        <v>6</v>
      </c>
      <c r="G85" s="176" t="s">
        <v>614</v>
      </c>
      <c r="H85" s="400">
        <v>0.6</v>
      </c>
      <c r="I85" s="401">
        <v>3.6</v>
      </c>
      <c r="J85">
        <f t="shared" si="4"/>
        <v>1</v>
      </c>
      <c r="K85">
        <f t="shared" si="5"/>
        <v>18</v>
      </c>
    </row>
    <row r="86" spans="1:11" x14ac:dyDescent="0.25">
      <c r="A86">
        <v>1976</v>
      </c>
      <c r="B86" s="222" t="s">
        <v>3</v>
      </c>
      <c r="C86" s="180">
        <v>6</v>
      </c>
      <c r="D86" s="182">
        <v>7</v>
      </c>
      <c r="E86" s="182">
        <v>43</v>
      </c>
      <c r="F86" s="365">
        <v>10</v>
      </c>
      <c r="G86" s="176" t="s">
        <v>618</v>
      </c>
      <c r="H86" s="400">
        <v>1.4</v>
      </c>
      <c r="I86" s="401">
        <v>8.6</v>
      </c>
      <c r="J86">
        <f t="shared" si="4"/>
        <v>1</v>
      </c>
      <c r="K86">
        <f t="shared" si="5"/>
        <v>42</v>
      </c>
    </row>
    <row r="87" spans="1:11" x14ac:dyDescent="0.25">
      <c r="A87">
        <v>1981</v>
      </c>
      <c r="B87" s="222" t="s">
        <v>3</v>
      </c>
      <c r="C87" s="180">
        <v>5</v>
      </c>
      <c r="D87" s="182">
        <v>9</v>
      </c>
      <c r="E87" s="182">
        <v>46</v>
      </c>
      <c r="F87" s="365">
        <v>11</v>
      </c>
      <c r="G87" s="176" t="s">
        <v>621</v>
      </c>
      <c r="H87" s="400">
        <v>1.8</v>
      </c>
      <c r="I87" s="401">
        <v>9.1999999999999993</v>
      </c>
      <c r="J87">
        <f t="shared" si="4"/>
        <v>1</v>
      </c>
      <c r="K87">
        <f t="shared" si="5"/>
        <v>45</v>
      </c>
    </row>
    <row r="88" spans="1:11" x14ac:dyDescent="0.25">
      <c r="A88">
        <v>1986</v>
      </c>
      <c r="B88" s="222" t="s">
        <v>3</v>
      </c>
      <c r="C88" s="180">
        <v>3</v>
      </c>
      <c r="D88" s="182">
        <v>5</v>
      </c>
      <c r="E88" s="182">
        <v>30</v>
      </c>
      <c r="F88" s="365">
        <v>9</v>
      </c>
      <c r="G88" s="176" t="s">
        <v>594</v>
      </c>
      <c r="H88" s="400">
        <v>1</v>
      </c>
      <c r="I88" s="401">
        <v>6</v>
      </c>
      <c r="J88">
        <f t="shared" si="4"/>
        <v>1</v>
      </c>
      <c r="K88">
        <f t="shared" si="5"/>
        <v>30</v>
      </c>
    </row>
    <row r="89" spans="1:11" x14ac:dyDescent="0.25">
      <c r="A89">
        <v>1991</v>
      </c>
      <c r="B89" s="222" t="s">
        <v>3</v>
      </c>
      <c r="C89" s="180">
        <v>0</v>
      </c>
      <c r="D89" s="182">
        <v>2</v>
      </c>
      <c r="E89" s="182">
        <v>9</v>
      </c>
      <c r="F89" s="365">
        <v>3</v>
      </c>
      <c r="G89" s="176" t="s">
        <v>627</v>
      </c>
      <c r="H89" s="400">
        <v>0.4</v>
      </c>
      <c r="I89" s="401">
        <v>1.8</v>
      </c>
      <c r="J89">
        <f t="shared" si="4"/>
        <v>1</v>
      </c>
      <c r="K89">
        <f t="shared" si="5"/>
        <v>9</v>
      </c>
    </row>
    <row r="90" spans="1:11" x14ac:dyDescent="0.25">
      <c r="A90">
        <v>1996</v>
      </c>
      <c r="B90" s="222" t="s">
        <v>3</v>
      </c>
      <c r="C90" s="180">
        <v>0</v>
      </c>
      <c r="D90" s="182">
        <v>0</v>
      </c>
      <c r="E90" s="182">
        <v>5</v>
      </c>
      <c r="F90" s="365">
        <v>1</v>
      </c>
      <c r="G90" s="176" t="s">
        <v>599</v>
      </c>
      <c r="H90" s="400">
        <v>0</v>
      </c>
      <c r="I90" s="401">
        <v>1</v>
      </c>
      <c r="J90">
        <f t="shared" si="4"/>
        <v>0</v>
      </c>
      <c r="K90">
        <f t="shared" si="5"/>
        <v>3</v>
      </c>
    </row>
    <row r="91" spans="1:11" x14ac:dyDescent="0.25">
      <c r="A91">
        <v>2001</v>
      </c>
      <c r="B91" s="222" t="s">
        <v>3</v>
      </c>
      <c r="C91" s="180">
        <v>1</v>
      </c>
      <c r="D91" s="182">
        <v>5</v>
      </c>
      <c r="E91" s="182">
        <v>23</v>
      </c>
      <c r="F91" s="365">
        <v>7</v>
      </c>
      <c r="G91" s="176" t="s">
        <v>634</v>
      </c>
      <c r="H91" s="400">
        <v>1</v>
      </c>
      <c r="I91" s="401">
        <v>4.5999999999999996</v>
      </c>
      <c r="J91">
        <f t="shared" si="4"/>
        <v>1</v>
      </c>
      <c r="K91">
        <f t="shared" si="5"/>
        <v>21</v>
      </c>
    </row>
    <row r="92" spans="1:11" x14ac:dyDescent="0.25">
      <c r="A92">
        <v>2006</v>
      </c>
      <c r="B92" s="222" t="s">
        <v>3</v>
      </c>
      <c r="C92" s="180">
        <v>0</v>
      </c>
      <c r="D92" s="182">
        <v>1</v>
      </c>
      <c r="E92" s="182">
        <v>11</v>
      </c>
      <c r="F92" s="365">
        <v>3</v>
      </c>
      <c r="G92" s="176" t="s">
        <v>624</v>
      </c>
      <c r="H92" s="400">
        <v>0.2</v>
      </c>
      <c r="I92" s="401">
        <v>2.2000000000000002</v>
      </c>
      <c r="J92">
        <f t="shared" si="4"/>
        <v>1</v>
      </c>
      <c r="K92">
        <f t="shared" si="5"/>
        <v>9</v>
      </c>
    </row>
    <row r="93" spans="1:11" x14ac:dyDescent="0.25">
      <c r="A93">
        <v>2011</v>
      </c>
      <c r="B93" s="222" t="s">
        <v>3</v>
      </c>
      <c r="C93" s="180">
        <v>0</v>
      </c>
      <c r="D93" s="182">
        <v>1</v>
      </c>
      <c r="E93" s="182">
        <v>6</v>
      </c>
      <c r="F93" s="365">
        <v>3</v>
      </c>
      <c r="G93" s="176" t="s">
        <v>640</v>
      </c>
      <c r="H93" s="400">
        <v>0.2</v>
      </c>
      <c r="I93" s="401">
        <v>1.2</v>
      </c>
      <c r="J93">
        <f t="shared" si="4"/>
        <v>1</v>
      </c>
      <c r="K93">
        <f t="shared" si="5"/>
        <v>6</v>
      </c>
    </row>
    <row r="94" spans="1:11" x14ac:dyDescent="0.25">
      <c r="A94">
        <v>2016</v>
      </c>
      <c r="B94" s="222" t="s">
        <v>3</v>
      </c>
      <c r="C94" s="180">
        <v>2</v>
      </c>
      <c r="D94" s="182">
        <v>2</v>
      </c>
      <c r="E94" s="182">
        <v>20</v>
      </c>
      <c r="F94" s="365">
        <v>6</v>
      </c>
      <c r="G94" s="176" t="s">
        <v>642</v>
      </c>
      <c r="H94" s="400">
        <v>0.4</v>
      </c>
      <c r="I94" s="401">
        <v>4</v>
      </c>
      <c r="J94">
        <f t="shared" si="4"/>
        <v>1</v>
      </c>
      <c r="K94">
        <f t="shared" si="5"/>
        <v>18</v>
      </c>
    </row>
    <row r="95" spans="1:11" x14ac:dyDescent="0.25">
      <c r="A95">
        <v>2021</v>
      </c>
      <c r="B95" s="222" t="s">
        <v>3</v>
      </c>
      <c r="C95" s="180">
        <v>1</v>
      </c>
      <c r="D95" s="182">
        <v>4</v>
      </c>
      <c r="E95" s="182">
        <v>22</v>
      </c>
      <c r="F95" s="365">
        <v>7</v>
      </c>
      <c r="G95" s="176" t="s">
        <v>647</v>
      </c>
      <c r="H95" s="400">
        <v>0.8</v>
      </c>
      <c r="I95" s="401">
        <v>4.4000000000000004</v>
      </c>
      <c r="J95">
        <f t="shared" si="4"/>
        <v>1</v>
      </c>
      <c r="K95">
        <f t="shared" si="5"/>
        <v>21</v>
      </c>
    </row>
    <row r="96" spans="1:11" x14ac:dyDescent="0.25">
      <c r="A96">
        <v>1986</v>
      </c>
      <c r="B96" s="222" t="s">
        <v>52</v>
      </c>
      <c r="C96" s="180">
        <v>0</v>
      </c>
      <c r="D96" s="182">
        <v>1</v>
      </c>
      <c r="E96" s="182">
        <v>4</v>
      </c>
      <c r="F96" s="365">
        <v>2</v>
      </c>
      <c r="G96" s="176" t="s">
        <v>598</v>
      </c>
      <c r="H96" s="400">
        <v>0.2</v>
      </c>
      <c r="I96" s="401">
        <v>0.8</v>
      </c>
      <c r="J96">
        <f t="shared" si="4"/>
        <v>1</v>
      </c>
      <c r="K96">
        <f t="shared" si="5"/>
        <v>3</v>
      </c>
    </row>
    <row r="97" spans="1:11" x14ac:dyDescent="0.25">
      <c r="A97">
        <v>1966</v>
      </c>
      <c r="B97" s="222" t="s">
        <v>42</v>
      </c>
      <c r="C97" s="180">
        <v>1</v>
      </c>
      <c r="D97" s="182">
        <v>4</v>
      </c>
      <c r="E97" s="182">
        <v>15</v>
      </c>
      <c r="F97" s="365">
        <v>4</v>
      </c>
      <c r="G97" s="176" t="s">
        <v>610</v>
      </c>
      <c r="H97" s="400">
        <v>0.8</v>
      </c>
      <c r="I97" s="401">
        <v>3</v>
      </c>
      <c r="J97">
        <f t="shared" si="4"/>
        <v>1</v>
      </c>
      <c r="K97">
        <f t="shared" si="5"/>
        <v>15</v>
      </c>
    </row>
    <row r="98" spans="1:11" x14ac:dyDescent="0.25">
      <c r="A98">
        <v>1971</v>
      </c>
      <c r="B98" s="222" t="s">
        <v>42</v>
      </c>
      <c r="C98" s="180">
        <v>0</v>
      </c>
      <c r="D98" s="182">
        <v>0</v>
      </c>
      <c r="E98" s="182">
        <v>2</v>
      </c>
      <c r="F98" s="365">
        <v>1</v>
      </c>
      <c r="G98" s="176" t="s">
        <v>599</v>
      </c>
      <c r="H98" s="400">
        <v>0</v>
      </c>
      <c r="I98" s="401">
        <v>0.4</v>
      </c>
      <c r="J98">
        <f t="shared" ref="J98:J129" si="6">(D98&gt;0)*1</f>
        <v>0</v>
      </c>
      <c r="K98">
        <f t="shared" ref="K98:K129" si="7">INT(E98/3)*3</f>
        <v>0</v>
      </c>
    </row>
    <row r="99" spans="1:11" x14ac:dyDescent="0.25">
      <c r="A99">
        <v>1976</v>
      </c>
      <c r="B99" s="222" t="s">
        <v>42</v>
      </c>
      <c r="C99" s="180">
        <v>0</v>
      </c>
      <c r="D99" s="182">
        <v>1</v>
      </c>
      <c r="E99" s="182">
        <v>6</v>
      </c>
      <c r="F99" s="365">
        <v>2</v>
      </c>
      <c r="G99" s="176" t="s">
        <v>597</v>
      </c>
      <c r="H99" s="400">
        <v>0.2</v>
      </c>
      <c r="I99" s="401">
        <v>1.2</v>
      </c>
      <c r="J99">
        <f t="shared" si="6"/>
        <v>1</v>
      </c>
      <c r="K99">
        <f t="shared" si="7"/>
        <v>6</v>
      </c>
    </row>
    <row r="100" spans="1:11" x14ac:dyDescent="0.25">
      <c r="A100">
        <v>1981</v>
      </c>
      <c r="B100" s="222" t="s">
        <v>42</v>
      </c>
      <c r="C100" s="180">
        <v>0</v>
      </c>
      <c r="D100" s="182">
        <v>0</v>
      </c>
      <c r="E100" s="182">
        <v>1</v>
      </c>
      <c r="F100" s="365">
        <v>1</v>
      </c>
      <c r="G100" s="176" t="s">
        <v>599</v>
      </c>
      <c r="H100" s="400">
        <v>0</v>
      </c>
      <c r="I100" s="401">
        <v>0.2</v>
      </c>
      <c r="J100">
        <f t="shared" si="6"/>
        <v>0</v>
      </c>
      <c r="K100">
        <f t="shared" si="7"/>
        <v>0</v>
      </c>
    </row>
    <row r="101" spans="1:11" x14ac:dyDescent="0.25">
      <c r="A101">
        <v>2011</v>
      </c>
      <c r="B101" s="222" t="s">
        <v>42</v>
      </c>
      <c r="C101" s="180">
        <v>2</v>
      </c>
      <c r="D101" s="182">
        <v>4</v>
      </c>
      <c r="E101" s="182">
        <v>24</v>
      </c>
      <c r="F101" s="365">
        <v>7</v>
      </c>
      <c r="G101" s="176" t="s">
        <v>481</v>
      </c>
      <c r="H101" s="400">
        <v>0.8</v>
      </c>
      <c r="I101" s="401">
        <v>4.8</v>
      </c>
      <c r="J101">
        <f t="shared" si="6"/>
        <v>1</v>
      </c>
      <c r="K101">
        <f t="shared" si="7"/>
        <v>24</v>
      </c>
    </row>
    <row r="102" spans="1:11" x14ac:dyDescent="0.25">
      <c r="A102">
        <v>2016</v>
      </c>
      <c r="B102" s="222" t="s">
        <v>42</v>
      </c>
      <c r="C102" s="180">
        <v>2</v>
      </c>
      <c r="D102" s="182">
        <v>7</v>
      </c>
      <c r="E102" s="182">
        <v>32</v>
      </c>
      <c r="F102" s="365">
        <v>8</v>
      </c>
      <c r="G102" s="176" t="s">
        <v>641</v>
      </c>
      <c r="H102" s="400">
        <v>1.4</v>
      </c>
      <c r="I102" s="401">
        <v>6.4</v>
      </c>
      <c r="J102">
        <f t="shared" si="6"/>
        <v>1</v>
      </c>
      <c r="K102">
        <f t="shared" si="7"/>
        <v>30</v>
      </c>
    </row>
    <row r="103" spans="1:11" x14ac:dyDescent="0.25">
      <c r="A103">
        <v>2021</v>
      </c>
      <c r="B103" s="222" t="s">
        <v>42</v>
      </c>
      <c r="C103" s="180">
        <v>5</v>
      </c>
      <c r="D103" s="182">
        <v>7</v>
      </c>
      <c r="E103" s="182">
        <v>42</v>
      </c>
      <c r="F103" s="365">
        <v>10</v>
      </c>
      <c r="G103" s="176" t="s">
        <v>646</v>
      </c>
      <c r="H103" s="400">
        <v>1.4</v>
      </c>
      <c r="I103" s="401">
        <v>8.4</v>
      </c>
      <c r="J103">
        <f t="shared" si="6"/>
        <v>1</v>
      </c>
      <c r="K103">
        <f t="shared" si="7"/>
        <v>42</v>
      </c>
    </row>
    <row r="104" spans="1:11" x14ac:dyDescent="0.25">
      <c r="A104">
        <v>1961</v>
      </c>
      <c r="B104" s="222" t="s">
        <v>43</v>
      </c>
      <c r="C104" s="180">
        <v>1</v>
      </c>
      <c r="D104" s="182">
        <v>2</v>
      </c>
      <c r="E104" s="182">
        <v>11</v>
      </c>
      <c r="F104" s="365">
        <v>3</v>
      </c>
      <c r="G104" s="176" t="s">
        <v>424</v>
      </c>
      <c r="H104" s="400">
        <v>0.4</v>
      </c>
      <c r="I104" s="401">
        <v>2.2000000000000002</v>
      </c>
      <c r="J104">
        <f t="shared" si="6"/>
        <v>1</v>
      </c>
      <c r="K104">
        <f t="shared" si="7"/>
        <v>9</v>
      </c>
    </row>
    <row r="105" spans="1:11" x14ac:dyDescent="0.25">
      <c r="A105">
        <v>1966</v>
      </c>
      <c r="B105" s="222" t="s">
        <v>43</v>
      </c>
      <c r="C105" s="180">
        <v>2</v>
      </c>
      <c r="D105" s="182">
        <v>2</v>
      </c>
      <c r="E105" s="182">
        <v>17</v>
      </c>
      <c r="F105" s="365">
        <v>3</v>
      </c>
      <c r="G105" s="176" t="s">
        <v>609</v>
      </c>
      <c r="H105" s="400">
        <v>0.4</v>
      </c>
      <c r="I105" s="401">
        <v>3.4</v>
      </c>
      <c r="J105">
        <f t="shared" si="6"/>
        <v>1</v>
      </c>
      <c r="K105">
        <f t="shared" si="7"/>
        <v>15</v>
      </c>
    </row>
    <row r="106" spans="1:11" x14ac:dyDescent="0.25">
      <c r="A106">
        <v>1976</v>
      </c>
      <c r="B106" s="222" t="s">
        <v>43</v>
      </c>
      <c r="C106" s="180">
        <v>0</v>
      </c>
      <c r="D106" s="182">
        <v>1</v>
      </c>
      <c r="E106" s="182">
        <v>8</v>
      </c>
      <c r="F106" s="365">
        <v>4</v>
      </c>
      <c r="G106" s="176" t="s">
        <v>620</v>
      </c>
      <c r="H106" s="400">
        <v>0.2</v>
      </c>
      <c r="I106" s="401">
        <v>1.6</v>
      </c>
      <c r="J106">
        <f t="shared" si="6"/>
        <v>1</v>
      </c>
      <c r="K106">
        <f t="shared" si="7"/>
        <v>6</v>
      </c>
    </row>
    <row r="107" spans="1:11" x14ac:dyDescent="0.25">
      <c r="A107">
        <v>1981</v>
      </c>
      <c r="B107" s="222" t="s">
        <v>43</v>
      </c>
      <c r="C107" s="180">
        <v>0</v>
      </c>
      <c r="D107" s="182">
        <v>2</v>
      </c>
      <c r="E107" s="182">
        <v>11</v>
      </c>
      <c r="F107" s="365">
        <v>3</v>
      </c>
      <c r="G107" s="176" t="s">
        <v>623</v>
      </c>
      <c r="H107" s="400">
        <v>0.4</v>
      </c>
      <c r="I107" s="401">
        <v>2.2000000000000002</v>
      </c>
      <c r="J107">
        <f t="shared" si="6"/>
        <v>1</v>
      </c>
      <c r="K107">
        <f t="shared" si="7"/>
        <v>9</v>
      </c>
    </row>
    <row r="108" spans="1:11" x14ac:dyDescent="0.25">
      <c r="A108">
        <v>1986</v>
      </c>
      <c r="B108" s="222" t="s">
        <v>43</v>
      </c>
      <c r="C108" s="180">
        <v>0</v>
      </c>
      <c r="D108" s="182">
        <v>1</v>
      </c>
      <c r="E108" s="182">
        <v>6</v>
      </c>
      <c r="F108" s="365">
        <v>2</v>
      </c>
      <c r="G108" s="176" t="s">
        <v>597</v>
      </c>
      <c r="H108" s="400">
        <v>0.2</v>
      </c>
      <c r="I108" s="401">
        <v>1.2</v>
      </c>
      <c r="J108">
        <f t="shared" si="6"/>
        <v>1</v>
      </c>
      <c r="K108">
        <f t="shared" si="7"/>
        <v>6</v>
      </c>
    </row>
    <row r="109" spans="1:11" x14ac:dyDescent="0.25">
      <c r="A109">
        <v>1991</v>
      </c>
      <c r="B109" s="222" t="s">
        <v>43</v>
      </c>
      <c r="C109" s="180">
        <v>2</v>
      </c>
      <c r="D109" s="182">
        <v>5</v>
      </c>
      <c r="E109" s="182">
        <v>28</v>
      </c>
      <c r="F109" s="365">
        <v>10</v>
      </c>
      <c r="G109" s="176" t="s">
        <v>625</v>
      </c>
      <c r="H109" s="400">
        <v>1</v>
      </c>
      <c r="I109" s="401">
        <v>5.6</v>
      </c>
      <c r="J109">
        <f t="shared" si="6"/>
        <v>1</v>
      </c>
      <c r="K109">
        <f t="shared" si="7"/>
        <v>27</v>
      </c>
    </row>
    <row r="110" spans="1:11" x14ac:dyDescent="0.25">
      <c r="A110">
        <v>1996</v>
      </c>
      <c r="B110" s="222" t="s">
        <v>43</v>
      </c>
      <c r="C110" s="180">
        <v>5</v>
      </c>
      <c r="D110" s="182">
        <v>7</v>
      </c>
      <c r="E110" s="182">
        <v>39</v>
      </c>
      <c r="F110" s="365">
        <v>8</v>
      </c>
      <c r="G110" s="176" t="s">
        <v>629</v>
      </c>
      <c r="H110" s="400">
        <v>1.4</v>
      </c>
      <c r="I110" s="401">
        <v>7.8</v>
      </c>
      <c r="J110">
        <f t="shared" si="6"/>
        <v>1</v>
      </c>
      <c r="K110">
        <f t="shared" si="7"/>
        <v>39</v>
      </c>
    </row>
    <row r="111" spans="1:11" x14ac:dyDescent="0.25">
      <c r="A111">
        <v>2001</v>
      </c>
      <c r="B111" s="222" t="s">
        <v>43</v>
      </c>
      <c r="C111" s="180">
        <v>2</v>
      </c>
      <c r="D111" s="182">
        <v>3</v>
      </c>
      <c r="E111" s="182">
        <v>21</v>
      </c>
      <c r="F111" s="365">
        <v>5</v>
      </c>
      <c r="G111" s="176" t="s">
        <v>635</v>
      </c>
      <c r="H111" s="400">
        <v>0.6</v>
      </c>
      <c r="I111" s="401">
        <v>4.2</v>
      </c>
      <c r="J111">
        <f t="shared" si="6"/>
        <v>1</v>
      </c>
      <c r="K111">
        <f t="shared" si="7"/>
        <v>21</v>
      </c>
    </row>
    <row r="112" spans="1:11" x14ac:dyDescent="0.25">
      <c r="A112">
        <v>2006</v>
      </c>
      <c r="B112" s="222" t="s">
        <v>43</v>
      </c>
      <c r="C112" s="180">
        <v>4</v>
      </c>
      <c r="D112" s="182">
        <v>7</v>
      </c>
      <c r="E112" s="182">
        <v>41</v>
      </c>
      <c r="F112" s="365">
        <v>11</v>
      </c>
      <c r="G112" s="176" t="s">
        <v>636</v>
      </c>
      <c r="H112" s="400">
        <v>1.4</v>
      </c>
      <c r="I112" s="401">
        <v>8.1999999999999993</v>
      </c>
      <c r="J112">
        <f t="shared" si="6"/>
        <v>1</v>
      </c>
      <c r="K112">
        <f t="shared" si="7"/>
        <v>39</v>
      </c>
    </row>
    <row r="113" spans="1:11" x14ac:dyDescent="0.25">
      <c r="A113">
        <v>2011</v>
      </c>
      <c r="B113" s="222" t="s">
        <v>43</v>
      </c>
      <c r="C113" s="180">
        <v>2</v>
      </c>
      <c r="D113" s="182">
        <v>2</v>
      </c>
      <c r="E113" s="182">
        <v>17</v>
      </c>
      <c r="F113" s="365">
        <v>4</v>
      </c>
      <c r="G113" s="176" t="s">
        <v>639</v>
      </c>
      <c r="H113" s="400">
        <v>0.4</v>
      </c>
      <c r="I113" s="401">
        <v>3.4</v>
      </c>
      <c r="J113">
        <f t="shared" si="6"/>
        <v>1</v>
      </c>
      <c r="K113">
        <f t="shared" si="7"/>
        <v>15</v>
      </c>
    </row>
    <row r="114" spans="1:11" x14ac:dyDescent="0.25">
      <c r="A114">
        <v>2016</v>
      </c>
      <c r="B114" s="222" t="s">
        <v>43</v>
      </c>
      <c r="C114" s="180">
        <v>0</v>
      </c>
      <c r="D114" s="182">
        <v>3</v>
      </c>
      <c r="E114" s="182">
        <v>13</v>
      </c>
      <c r="F114" s="365">
        <v>5</v>
      </c>
      <c r="G114" s="176" t="s">
        <v>644</v>
      </c>
      <c r="H114" s="400">
        <v>0.6</v>
      </c>
      <c r="I114" s="401">
        <v>2.6</v>
      </c>
      <c r="J114">
        <f t="shared" si="6"/>
        <v>1</v>
      </c>
      <c r="K114">
        <f t="shared" si="7"/>
        <v>12</v>
      </c>
    </row>
    <row r="115" spans="1:11" x14ac:dyDescent="0.25">
      <c r="A115">
        <v>2021</v>
      </c>
      <c r="B115" s="222" t="s">
        <v>43</v>
      </c>
      <c r="C115" s="180">
        <v>0</v>
      </c>
      <c r="D115" s="182">
        <v>2</v>
      </c>
      <c r="E115" s="182">
        <v>12</v>
      </c>
      <c r="F115" s="365">
        <v>6</v>
      </c>
      <c r="G115" s="176" t="s">
        <v>476</v>
      </c>
      <c r="H115" s="400">
        <v>0.4</v>
      </c>
      <c r="I115" s="401">
        <v>2.4</v>
      </c>
      <c r="J115">
        <f t="shared" si="6"/>
        <v>1</v>
      </c>
      <c r="K115">
        <f t="shared" si="7"/>
        <v>12</v>
      </c>
    </row>
    <row r="116" spans="1:11" x14ac:dyDescent="0.25">
      <c r="A116">
        <v>1996</v>
      </c>
      <c r="B116" s="222" t="s">
        <v>7</v>
      </c>
      <c r="C116" s="180">
        <v>0</v>
      </c>
      <c r="D116" s="182">
        <v>0</v>
      </c>
      <c r="E116" s="182">
        <v>3</v>
      </c>
      <c r="F116" s="365">
        <v>3</v>
      </c>
      <c r="G116" s="176" t="s">
        <v>632</v>
      </c>
      <c r="H116" s="400">
        <v>0</v>
      </c>
      <c r="I116" s="401">
        <v>0.6</v>
      </c>
      <c r="J116">
        <f t="shared" si="6"/>
        <v>0</v>
      </c>
      <c r="K116">
        <f t="shared" si="7"/>
        <v>3</v>
      </c>
    </row>
    <row r="117" spans="1:11" x14ac:dyDescent="0.25">
      <c r="A117">
        <v>2001</v>
      </c>
      <c r="B117" s="222" t="s">
        <v>7</v>
      </c>
      <c r="C117" s="180">
        <v>0</v>
      </c>
      <c r="D117" s="182">
        <v>1</v>
      </c>
      <c r="E117" s="182">
        <v>3</v>
      </c>
      <c r="F117" s="365">
        <v>1</v>
      </c>
      <c r="G117" s="176" t="s">
        <v>600</v>
      </c>
      <c r="H117" s="400">
        <v>0.2</v>
      </c>
      <c r="I117" s="401">
        <v>0.6</v>
      </c>
      <c r="J117">
        <f t="shared" si="6"/>
        <v>1</v>
      </c>
      <c r="K117">
        <f t="shared" si="7"/>
        <v>3</v>
      </c>
    </row>
    <row r="118" spans="1:11" x14ac:dyDescent="0.25">
      <c r="A118">
        <v>2006</v>
      </c>
      <c r="B118" s="222" t="s">
        <v>7</v>
      </c>
      <c r="C118" s="180">
        <v>0</v>
      </c>
      <c r="D118" s="182">
        <v>0</v>
      </c>
      <c r="E118" s="182">
        <v>1</v>
      </c>
      <c r="F118" s="365">
        <v>1</v>
      </c>
      <c r="G118" s="176" t="s">
        <v>599</v>
      </c>
      <c r="H118" s="400">
        <v>0</v>
      </c>
      <c r="I118" s="401">
        <v>0.2</v>
      </c>
      <c r="J118">
        <f t="shared" si="6"/>
        <v>0</v>
      </c>
      <c r="K118">
        <f t="shared" si="7"/>
        <v>0</v>
      </c>
    </row>
    <row r="119" spans="1:11" x14ac:dyDescent="0.25">
      <c r="A119">
        <v>2001</v>
      </c>
      <c r="B119" s="222" t="s">
        <v>31</v>
      </c>
      <c r="C119" s="180">
        <v>0</v>
      </c>
      <c r="D119" s="182">
        <v>0</v>
      </c>
      <c r="E119" s="182">
        <v>1</v>
      </c>
      <c r="F119" s="365">
        <v>1</v>
      </c>
      <c r="G119" s="176" t="s">
        <v>599</v>
      </c>
      <c r="H119" s="400">
        <v>0</v>
      </c>
      <c r="I119" s="401">
        <v>0.2</v>
      </c>
      <c r="J119">
        <f t="shared" si="6"/>
        <v>0</v>
      </c>
      <c r="K119">
        <f t="shared" si="7"/>
        <v>0</v>
      </c>
    </row>
    <row r="120" spans="1:11" x14ac:dyDescent="0.25">
      <c r="A120">
        <v>1966</v>
      </c>
      <c r="B120" s="222" t="s">
        <v>44</v>
      </c>
      <c r="C120" s="180">
        <v>0</v>
      </c>
      <c r="D120" s="182">
        <v>1</v>
      </c>
      <c r="E120" s="182">
        <v>3</v>
      </c>
      <c r="F120" s="365">
        <v>1</v>
      </c>
      <c r="G120" s="176" t="s">
        <v>600</v>
      </c>
      <c r="H120" s="400">
        <v>0.2</v>
      </c>
      <c r="I120" s="401">
        <v>0.6</v>
      </c>
      <c r="J120">
        <f t="shared" si="6"/>
        <v>1</v>
      </c>
      <c r="K120">
        <f t="shared" si="7"/>
        <v>3</v>
      </c>
    </row>
    <row r="121" spans="1:11" x14ac:dyDescent="0.25">
      <c r="A121">
        <v>1971</v>
      </c>
      <c r="B121" s="222" t="s">
        <v>44</v>
      </c>
      <c r="C121" s="180">
        <v>0</v>
      </c>
      <c r="D121" s="182">
        <v>0</v>
      </c>
      <c r="E121" s="182">
        <v>1</v>
      </c>
      <c r="F121" s="365">
        <v>1</v>
      </c>
      <c r="G121" s="176" t="s">
        <v>599</v>
      </c>
      <c r="H121" s="400">
        <v>0</v>
      </c>
      <c r="I121" s="401">
        <v>0.2</v>
      </c>
      <c r="J121">
        <f t="shared" si="6"/>
        <v>0</v>
      </c>
      <c r="K121">
        <f t="shared" si="7"/>
        <v>0</v>
      </c>
    </row>
    <row r="122" spans="1:11" x14ac:dyDescent="0.25">
      <c r="A122">
        <v>1976</v>
      </c>
      <c r="B122" s="222" t="s">
        <v>44</v>
      </c>
      <c r="C122" s="180">
        <v>0</v>
      </c>
      <c r="D122" s="182">
        <v>0</v>
      </c>
      <c r="E122" s="182">
        <v>1</v>
      </c>
      <c r="F122" s="365">
        <v>1</v>
      </c>
      <c r="G122" s="176" t="s">
        <v>599</v>
      </c>
      <c r="H122" s="400">
        <v>0</v>
      </c>
      <c r="I122" s="401">
        <v>0.2</v>
      </c>
      <c r="J122">
        <f t="shared" si="6"/>
        <v>0</v>
      </c>
      <c r="K122">
        <f t="shared" si="7"/>
        <v>0</v>
      </c>
    </row>
    <row r="123" spans="1:11" x14ac:dyDescent="0.25">
      <c r="A123">
        <v>1991</v>
      </c>
      <c r="B123" s="222" t="s">
        <v>44</v>
      </c>
      <c r="C123" s="180">
        <v>0</v>
      </c>
      <c r="D123" s="182">
        <v>0</v>
      </c>
      <c r="E123" s="182">
        <v>1</v>
      </c>
      <c r="F123" s="365">
        <v>0</v>
      </c>
      <c r="G123" s="176" t="s">
        <v>602</v>
      </c>
      <c r="H123" s="400">
        <v>0</v>
      </c>
      <c r="I123" s="401">
        <v>0.2</v>
      </c>
      <c r="J123">
        <f t="shared" si="6"/>
        <v>0</v>
      </c>
      <c r="K123">
        <f t="shared" si="7"/>
        <v>0</v>
      </c>
    </row>
    <row r="124" spans="1:11" x14ac:dyDescent="0.25">
      <c r="A124">
        <v>1996</v>
      </c>
      <c r="B124" s="222" t="s">
        <v>44</v>
      </c>
      <c r="C124" s="180">
        <v>0</v>
      </c>
      <c r="D124" s="182">
        <v>0</v>
      </c>
      <c r="E124" s="182">
        <v>6</v>
      </c>
      <c r="F124" s="365">
        <v>4</v>
      </c>
      <c r="G124" s="176" t="s">
        <v>469</v>
      </c>
      <c r="H124" s="400">
        <v>0</v>
      </c>
      <c r="I124" s="401">
        <v>1.2</v>
      </c>
      <c r="J124">
        <f t="shared" si="6"/>
        <v>0</v>
      </c>
      <c r="K124">
        <f t="shared" si="7"/>
        <v>6</v>
      </c>
    </row>
    <row r="125" spans="1:11" x14ac:dyDescent="0.25">
      <c r="A125">
        <v>2001</v>
      </c>
      <c r="B125" s="222" t="s">
        <v>44</v>
      </c>
      <c r="C125" s="180">
        <v>0</v>
      </c>
      <c r="D125" s="182">
        <v>0</v>
      </c>
      <c r="E125" s="182">
        <v>2</v>
      </c>
      <c r="F125" s="365">
        <v>0</v>
      </c>
      <c r="G125" s="176" t="s">
        <v>602</v>
      </c>
      <c r="H125" s="400">
        <v>0</v>
      </c>
      <c r="I125" s="401">
        <v>0.4</v>
      </c>
      <c r="J125">
        <f t="shared" si="6"/>
        <v>0</v>
      </c>
      <c r="K125">
        <f t="shared" si="7"/>
        <v>0</v>
      </c>
    </row>
    <row r="126" spans="1:11" x14ac:dyDescent="0.25">
      <c r="A126">
        <v>2021</v>
      </c>
      <c r="B126" s="222" t="s">
        <v>44</v>
      </c>
      <c r="C126" s="180">
        <v>0</v>
      </c>
      <c r="D126" s="182">
        <v>1</v>
      </c>
      <c r="E126" s="182">
        <v>5</v>
      </c>
      <c r="F126" s="365">
        <v>2</v>
      </c>
      <c r="G126" s="176" t="s">
        <v>598</v>
      </c>
      <c r="H126" s="400">
        <v>0.2</v>
      </c>
      <c r="I126" s="401">
        <v>1</v>
      </c>
      <c r="J126">
        <f t="shared" si="6"/>
        <v>1</v>
      </c>
      <c r="K126">
        <f t="shared" si="7"/>
        <v>3</v>
      </c>
    </row>
    <row r="127" spans="1:11" x14ac:dyDescent="0.25">
      <c r="A127">
        <v>1961</v>
      </c>
      <c r="B127" s="222" t="s">
        <v>57</v>
      </c>
      <c r="C127" s="180">
        <v>0</v>
      </c>
      <c r="D127" s="182">
        <v>1</v>
      </c>
      <c r="E127" s="182">
        <v>3</v>
      </c>
      <c r="F127" s="365">
        <v>1</v>
      </c>
      <c r="G127" s="176" t="s">
        <v>600</v>
      </c>
      <c r="H127" s="400">
        <v>0.2</v>
      </c>
      <c r="I127" s="401">
        <v>0.6</v>
      </c>
      <c r="J127">
        <f t="shared" si="6"/>
        <v>1</v>
      </c>
      <c r="K127">
        <f t="shared" si="7"/>
        <v>3</v>
      </c>
    </row>
    <row r="128" spans="1:11" x14ac:dyDescent="0.25">
      <c r="A128">
        <v>1971</v>
      </c>
      <c r="B128" s="222" t="s">
        <v>57</v>
      </c>
      <c r="C128" s="180">
        <v>0</v>
      </c>
      <c r="D128" s="182">
        <v>0</v>
      </c>
      <c r="E128" s="182">
        <v>2</v>
      </c>
      <c r="F128" s="365">
        <v>2</v>
      </c>
      <c r="G128" s="176" t="s">
        <v>617</v>
      </c>
      <c r="H128" s="400">
        <v>0</v>
      </c>
      <c r="I128" s="401">
        <v>0.4</v>
      </c>
      <c r="J128">
        <f t="shared" si="6"/>
        <v>0</v>
      </c>
      <c r="K128">
        <f t="shared" si="7"/>
        <v>0</v>
      </c>
    </row>
    <row r="129" spans="1:11" x14ac:dyDescent="0.25">
      <c r="A129">
        <v>1981</v>
      </c>
      <c r="B129" s="222" t="s">
        <v>57</v>
      </c>
      <c r="C129" s="180">
        <v>0</v>
      </c>
      <c r="D129" s="182">
        <v>1</v>
      </c>
      <c r="E129" s="182">
        <v>3</v>
      </c>
      <c r="F129" s="365">
        <v>1</v>
      </c>
      <c r="G129" s="176" t="s">
        <v>600</v>
      </c>
      <c r="H129" s="400">
        <v>0.2</v>
      </c>
      <c r="I129" s="401">
        <v>0.6</v>
      </c>
      <c r="J129">
        <f t="shared" si="6"/>
        <v>1</v>
      </c>
      <c r="K129">
        <f t="shared" si="7"/>
        <v>3</v>
      </c>
    </row>
    <row r="130" spans="1:11" x14ac:dyDescent="0.25">
      <c r="A130">
        <v>1986</v>
      </c>
      <c r="B130" s="222" t="s">
        <v>57</v>
      </c>
      <c r="C130" s="180">
        <v>0</v>
      </c>
      <c r="D130" s="182">
        <v>0</v>
      </c>
      <c r="E130" s="182">
        <v>1</v>
      </c>
      <c r="F130" s="365">
        <v>0</v>
      </c>
      <c r="G130" s="176" t="s">
        <v>602</v>
      </c>
      <c r="H130" s="400">
        <v>0</v>
      </c>
      <c r="I130" s="401">
        <v>0.2</v>
      </c>
      <c r="J130">
        <f t="shared" ref="J130:J161" si="8">(D130&gt;0)*1</f>
        <v>0</v>
      </c>
      <c r="K130">
        <f t="shared" ref="K130:K161" si="9">INT(E130/3)*3</f>
        <v>0</v>
      </c>
    </row>
    <row r="131" spans="1:11" x14ac:dyDescent="0.25">
      <c r="A131">
        <v>1991</v>
      </c>
      <c r="B131" s="222" t="s">
        <v>57</v>
      </c>
      <c r="C131" s="180">
        <v>0</v>
      </c>
      <c r="D131" s="182">
        <v>0</v>
      </c>
      <c r="E131" s="182">
        <v>1</v>
      </c>
      <c r="F131" s="365">
        <v>0</v>
      </c>
      <c r="G131" s="176" t="s">
        <v>602</v>
      </c>
      <c r="H131" s="400">
        <v>0</v>
      </c>
      <c r="I131" s="401">
        <v>0.2</v>
      </c>
      <c r="J131">
        <f t="shared" si="8"/>
        <v>0</v>
      </c>
      <c r="K131">
        <f t="shared" si="9"/>
        <v>0</v>
      </c>
    </row>
    <row r="132" spans="1:11" x14ac:dyDescent="0.25">
      <c r="A132">
        <v>1966</v>
      </c>
      <c r="B132" s="222" t="s">
        <v>24</v>
      </c>
      <c r="C132" s="180">
        <v>0</v>
      </c>
      <c r="D132" s="182">
        <v>0</v>
      </c>
      <c r="E132" s="182">
        <v>2</v>
      </c>
      <c r="F132" s="365">
        <v>1</v>
      </c>
      <c r="G132" s="176" t="s">
        <v>601</v>
      </c>
      <c r="H132" s="400">
        <v>0</v>
      </c>
      <c r="I132" s="401">
        <v>0.4</v>
      </c>
      <c r="J132">
        <f t="shared" si="8"/>
        <v>0</v>
      </c>
      <c r="K132">
        <f t="shared" si="9"/>
        <v>0</v>
      </c>
    </row>
    <row r="133" spans="1:11" x14ac:dyDescent="0.25">
      <c r="A133">
        <v>1976</v>
      </c>
      <c r="B133" s="222" t="s">
        <v>24</v>
      </c>
      <c r="C133" s="180">
        <v>3</v>
      </c>
      <c r="D133" s="182">
        <v>5</v>
      </c>
      <c r="E133" s="182">
        <v>27</v>
      </c>
      <c r="F133" s="365">
        <v>7</v>
      </c>
      <c r="G133" s="176" t="s">
        <v>619</v>
      </c>
      <c r="H133" s="400">
        <v>1</v>
      </c>
      <c r="I133" s="401">
        <v>5.4</v>
      </c>
      <c r="J133">
        <f t="shared" si="8"/>
        <v>1</v>
      </c>
      <c r="K133">
        <f t="shared" si="9"/>
        <v>27</v>
      </c>
    </row>
    <row r="134" spans="1:11" x14ac:dyDescent="0.25">
      <c r="A134">
        <v>1981</v>
      </c>
      <c r="B134" s="222" t="s">
        <v>24</v>
      </c>
      <c r="C134" s="180">
        <v>0</v>
      </c>
      <c r="D134" s="182">
        <v>0</v>
      </c>
      <c r="E134" s="182">
        <v>1</v>
      </c>
      <c r="F134" s="365">
        <v>0</v>
      </c>
      <c r="G134" s="176" t="s">
        <v>602</v>
      </c>
      <c r="H134" s="400">
        <v>0</v>
      </c>
      <c r="I134" s="401">
        <v>0.2</v>
      </c>
      <c r="J134">
        <f t="shared" si="8"/>
        <v>0</v>
      </c>
      <c r="K134">
        <f t="shared" si="9"/>
        <v>0</v>
      </c>
    </row>
    <row r="135" spans="1:11" x14ac:dyDescent="0.25">
      <c r="A135">
        <v>1986</v>
      </c>
      <c r="B135" s="222" t="s">
        <v>24</v>
      </c>
      <c r="C135" s="180">
        <v>0</v>
      </c>
      <c r="D135" s="182">
        <v>2</v>
      </c>
      <c r="E135" s="182">
        <v>8</v>
      </c>
      <c r="F135" s="365">
        <v>2</v>
      </c>
      <c r="G135" s="176" t="s">
        <v>596</v>
      </c>
      <c r="H135" s="400">
        <v>0.4</v>
      </c>
      <c r="I135" s="401">
        <v>1.6</v>
      </c>
      <c r="J135">
        <f t="shared" si="8"/>
        <v>1</v>
      </c>
      <c r="K135">
        <f t="shared" si="9"/>
        <v>6</v>
      </c>
    </row>
    <row r="136" spans="1:11" x14ac:dyDescent="0.25">
      <c r="A136">
        <v>1991</v>
      </c>
      <c r="B136" s="222" t="s">
        <v>24</v>
      </c>
      <c r="C136" s="180">
        <v>0</v>
      </c>
      <c r="D136" s="182">
        <v>0</v>
      </c>
      <c r="E136" s="182">
        <v>3</v>
      </c>
      <c r="F136" s="365">
        <v>2</v>
      </c>
      <c r="G136" s="176" t="s">
        <v>617</v>
      </c>
      <c r="H136" s="400">
        <v>0</v>
      </c>
      <c r="I136" s="401">
        <v>0.6</v>
      </c>
      <c r="J136">
        <f t="shared" si="8"/>
        <v>0</v>
      </c>
      <c r="K136">
        <f t="shared" si="9"/>
        <v>3</v>
      </c>
    </row>
    <row r="137" spans="1:11" x14ac:dyDescent="0.25">
      <c r="A137">
        <v>1986</v>
      </c>
      <c r="B137" s="222" t="s">
        <v>45</v>
      </c>
      <c r="C137" s="180">
        <v>0</v>
      </c>
      <c r="D137" s="182">
        <v>0</v>
      </c>
      <c r="E137" s="182">
        <v>1</v>
      </c>
      <c r="F137" s="365">
        <v>1</v>
      </c>
      <c r="G137" s="176" t="s">
        <v>599</v>
      </c>
      <c r="H137" s="400">
        <v>0</v>
      </c>
      <c r="I137" s="401">
        <v>0.2</v>
      </c>
      <c r="J137">
        <f t="shared" si="8"/>
        <v>0</v>
      </c>
      <c r="K137">
        <f t="shared" si="9"/>
        <v>0</v>
      </c>
    </row>
    <row r="138" spans="1:11" x14ac:dyDescent="0.25">
      <c r="A138">
        <v>1986</v>
      </c>
      <c r="B138" s="222" t="s">
        <v>61</v>
      </c>
      <c r="C138" s="180">
        <v>0</v>
      </c>
      <c r="D138" s="182">
        <v>1</v>
      </c>
      <c r="E138" s="182">
        <v>3</v>
      </c>
      <c r="F138" s="365">
        <v>1</v>
      </c>
      <c r="G138" s="176" t="s">
        <v>600</v>
      </c>
      <c r="H138" s="400">
        <v>0.2</v>
      </c>
      <c r="I138" s="401">
        <v>0.6</v>
      </c>
      <c r="J138">
        <f t="shared" si="8"/>
        <v>1</v>
      </c>
      <c r="K138">
        <f t="shared" si="9"/>
        <v>3</v>
      </c>
    </row>
    <row r="139" spans="1:11" x14ac:dyDescent="0.25">
      <c r="A139">
        <v>2006</v>
      </c>
      <c r="B139" s="222" t="s">
        <v>10</v>
      </c>
      <c r="C139" s="180">
        <v>0</v>
      </c>
      <c r="D139" s="182">
        <v>1</v>
      </c>
      <c r="E139" s="182">
        <v>4</v>
      </c>
      <c r="F139" s="365">
        <v>2</v>
      </c>
      <c r="G139" s="176" t="s">
        <v>598</v>
      </c>
      <c r="H139" s="400">
        <v>0.2</v>
      </c>
      <c r="I139" s="401">
        <v>0.8</v>
      </c>
      <c r="J139">
        <f t="shared" si="8"/>
        <v>1</v>
      </c>
      <c r="K139">
        <f t="shared" si="9"/>
        <v>3</v>
      </c>
    </row>
    <row r="140" spans="1:11" x14ac:dyDescent="0.25">
      <c r="A140">
        <v>1961</v>
      </c>
      <c r="B140" s="222" t="s">
        <v>18</v>
      </c>
      <c r="C140" s="180">
        <v>0</v>
      </c>
      <c r="D140" s="182">
        <v>0</v>
      </c>
      <c r="E140" s="182">
        <v>1</v>
      </c>
      <c r="F140" s="365">
        <v>1</v>
      </c>
      <c r="G140" s="176" t="s">
        <v>599</v>
      </c>
      <c r="H140" s="400">
        <v>0</v>
      </c>
      <c r="I140" s="401">
        <v>0.2</v>
      </c>
      <c r="J140">
        <f t="shared" si="8"/>
        <v>0</v>
      </c>
      <c r="K140">
        <f t="shared" si="9"/>
        <v>0</v>
      </c>
    </row>
    <row r="141" spans="1:11" x14ac:dyDescent="0.25">
      <c r="A141">
        <v>1966</v>
      </c>
      <c r="B141" s="222" t="s">
        <v>25</v>
      </c>
      <c r="C141" s="180">
        <v>0</v>
      </c>
      <c r="D141" s="182">
        <v>1</v>
      </c>
      <c r="E141" s="182">
        <v>3</v>
      </c>
      <c r="F141" s="365">
        <v>1</v>
      </c>
      <c r="G141" s="176" t="s">
        <v>600</v>
      </c>
      <c r="H141" s="400">
        <v>0.2</v>
      </c>
      <c r="I141" s="401">
        <v>0.6</v>
      </c>
      <c r="J141">
        <f t="shared" si="8"/>
        <v>1</v>
      </c>
      <c r="K141">
        <f t="shared" si="9"/>
        <v>3</v>
      </c>
    </row>
    <row r="142" spans="1:11" x14ac:dyDescent="0.25">
      <c r="A142">
        <v>1976</v>
      </c>
      <c r="B142" s="222" t="s">
        <v>25</v>
      </c>
      <c r="C142" s="180">
        <v>0</v>
      </c>
      <c r="D142" s="182">
        <v>0</v>
      </c>
      <c r="E142" s="182">
        <v>2</v>
      </c>
      <c r="F142" s="365">
        <v>1</v>
      </c>
      <c r="G142" s="176" t="s">
        <v>601</v>
      </c>
      <c r="H142" s="400">
        <v>0</v>
      </c>
      <c r="I142" s="401">
        <v>0.4</v>
      </c>
      <c r="J142">
        <f t="shared" si="8"/>
        <v>0</v>
      </c>
      <c r="K142">
        <f t="shared" si="9"/>
        <v>0</v>
      </c>
    </row>
    <row r="143" spans="1:11" x14ac:dyDescent="0.25">
      <c r="A143">
        <v>1981</v>
      </c>
      <c r="B143" s="222" t="s">
        <v>25</v>
      </c>
      <c r="C143" s="180">
        <v>0</v>
      </c>
      <c r="D143" s="182">
        <v>0</v>
      </c>
      <c r="E143" s="182">
        <v>1</v>
      </c>
      <c r="F143" s="365">
        <v>1</v>
      </c>
      <c r="G143" s="176" t="s">
        <v>599</v>
      </c>
      <c r="H143" s="400">
        <v>0</v>
      </c>
      <c r="I143" s="401">
        <v>0.2</v>
      </c>
      <c r="J143">
        <f t="shared" si="8"/>
        <v>0</v>
      </c>
      <c r="K143">
        <f t="shared" si="9"/>
        <v>0</v>
      </c>
    </row>
    <row r="144" spans="1:11" x14ac:dyDescent="0.25">
      <c r="A144">
        <v>1986</v>
      </c>
      <c r="B144" s="222" t="s">
        <v>25</v>
      </c>
      <c r="C144" s="180">
        <v>0</v>
      </c>
      <c r="D144" s="182">
        <v>0</v>
      </c>
      <c r="E144" s="182">
        <v>1</v>
      </c>
      <c r="F144" s="365">
        <v>1</v>
      </c>
      <c r="G144" s="176" t="s">
        <v>599</v>
      </c>
      <c r="H144" s="400">
        <v>0</v>
      </c>
      <c r="I144" s="401">
        <v>0.2</v>
      </c>
      <c r="J144">
        <f t="shared" si="8"/>
        <v>0</v>
      </c>
      <c r="K144">
        <f t="shared" si="9"/>
        <v>0</v>
      </c>
    </row>
    <row r="145" spans="1:11" x14ac:dyDescent="0.25">
      <c r="A145">
        <v>1961</v>
      </c>
      <c r="B145" s="222" t="s">
        <v>56</v>
      </c>
      <c r="C145" s="180">
        <v>0</v>
      </c>
      <c r="D145" s="182">
        <v>0</v>
      </c>
      <c r="E145" s="182">
        <v>1</v>
      </c>
      <c r="F145" s="365">
        <v>1</v>
      </c>
      <c r="G145" s="176" t="s">
        <v>599</v>
      </c>
      <c r="H145" s="400">
        <v>0</v>
      </c>
      <c r="I145" s="401">
        <v>0.2</v>
      </c>
      <c r="J145">
        <f t="shared" si="8"/>
        <v>0</v>
      </c>
      <c r="K145">
        <f t="shared" si="9"/>
        <v>0</v>
      </c>
    </row>
    <row r="146" spans="1:11" x14ac:dyDescent="0.25">
      <c r="A146">
        <v>1961</v>
      </c>
      <c r="B146" s="222" t="s">
        <v>55</v>
      </c>
      <c r="C146" s="180">
        <v>0</v>
      </c>
      <c r="D146" s="182">
        <v>0</v>
      </c>
      <c r="E146" s="182">
        <v>1</v>
      </c>
      <c r="F146" s="365">
        <v>1</v>
      </c>
      <c r="G146" s="176" t="s">
        <v>599</v>
      </c>
      <c r="H146" s="400">
        <v>0</v>
      </c>
      <c r="I146" s="401">
        <v>0.2</v>
      </c>
      <c r="J146">
        <f t="shared" si="8"/>
        <v>0</v>
      </c>
      <c r="K146">
        <f t="shared" si="9"/>
        <v>0</v>
      </c>
    </row>
    <row r="147" spans="1:11" x14ac:dyDescent="0.25">
      <c r="A147">
        <v>1961</v>
      </c>
      <c r="B147" s="222" t="s">
        <v>20</v>
      </c>
      <c r="C147" s="180">
        <v>0</v>
      </c>
      <c r="D147" s="182">
        <v>0</v>
      </c>
      <c r="E147" s="182">
        <v>2</v>
      </c>
      <c r="F147" s="365">
        <v>1</v>
      </c>
      <c r="G147" s="176" t="s">
        <v>601</v>
      </c>
      <c r="H147" s="400">
        <v>0</v>
      </c>
      <c r="I147" s="401">
        <v>0.4</v>
      </c>
      <c r="J147">
        <f t="shared" si="8"/>
        <v>0</v>
      </c>
      <c r="K147">
        <f t="shared" si="9"/>
        <v>0</v>
      </c>
    </row>
    <row r="148" spans="1:11" x14ac:dyDescent="0.25">
      <c r="A148">
        <v>1966</v>
      </c>
      <c r="B148" s="222" t="s">
        <v>20</v>
      </c>
      <c r="C148" s="180">
        <v>0</v>
      </c>
      <c r="D148" s="182">
        <v>0</v>
      </c>
      <c r="E148" s="182">
        <v>1</v>
      </c>
      <c r="F148" s="365">
        <v>1</v>
      </c>
      <c r="G148" s="176" t="s">
        <v>599</v>
      </c>
      <c r="H148" s="400">
        <v>0</v>
      </c>
      <c r="I148" s="401">
        <v>0.2</v>
      </c>
      <c r="J148">
        <f t="shared" si="8"/>
        <v>0</v>
      </c>
      <c r="K148">
        <f t="shared" si="9"/>
        <v>0</v>
      </c>
    </row>
    <row r="149" spans="1:11" x14ac:dyDescent="0.25">
      <c r="A149">
        <v>1991</v>
      </c>
      <c r="B149" s="222" t="s">
        <v>20</v>
      </c>
      <c r="C149" s="180">
        <v>0</v>
      </c>
      <c r="D149" s="182">
        <v>1</v>
      </c>
      <c r="E149" s="182">
        <v>6</v>
      </c>
      <c r="F149" s="365">
        <v>3</v>
      </c>
      <c r="G149" s="176" t="s">
        <v>613</v>
      </c>
      <c r="H149" s="400">
        <v>0.2</v>
      </c>
      <c r="I149" s="401">
        <v>1.2</v>
      </c>
      <c r="J149">
        <f t="shared" si="8"/>
        <v>1</v>
      </c>
      <c r="K149">
        <f t="shared" si="9"/>
        <v>6</v>
      </c>
    </row>
    <row r="150" spans="1:11" x14ac:dyDescent="0.25">
      <c r="A150">
        <v>1976</v>
      </c>
      <c r="B150" s="222" t="s">
        <v>13</v>
      </c>
      <c r="C150" s="180">
        <v>0</v>
      </c>
      <c r="D150" s="182">
        <v>1</v>
      </c>
      <c r="E150" s="182">
        <v>4</v>
      </c>
      <c r="F150" s="365">
        <v>2</v>
      </c>
      <c r="G150" s="176" t="s">
        <v>598</v>
      </c>
      <c r="H150" s="400">
        <v>0.2</v>
      </c>
      <c r="I150" s="401">
        <v>0.8</v>
      </c>
      <c r="J150">
        <f t="shared" si="8"/>
        <v>1</v>
      </c>
      <c r="K150">
        <f t="shared" si="9"/>
        <v>3</v>
      </c>
    </row>
    <row r="151" spans="1:11" x14ac:dyDescent="0.25">
      <c r="A151">
        <v>1981</v>
      </c>
      <c r="B151" s="222" t="s">
        <v>13</v>
      </c>
      <c r="C151" s="180">
        <v>0</v>
      </c>
      <c r="D151" s="182">
        <v>0</v>
      </c>
      <c r="E151" s="182">
        <v>2</v>
      </c>
      <c r="F151" s="365">
        <v>1</v>
      </c>
      <c r="G151" s="176" t="s">
        <v>601</v>
      </c>
      <c r="H151" s="400">
        <v>0</v>
      </c>
      <c r="I151" s="401">
        <v>0.4</v>
      </c>
      <c r="J151">
        <f t="shared" si="8"/>
        <v>0</v>
      </c>
      <c r="K151">
        <f t="shared" si="9"/>
        <v>0</v>
      </c>
    </row>
    <row r="152" spans="1:11" x14ac:dyDescent="0.25">
      <c r="A152">
        <v>2001</v>
      </c>
      <c r="B152" s="222" t="s">
        <v>13</v>
      </c>
      <c r="C152" s="180">
        <v>0</v>
      </c>
      <c r="D152" s="182">
        <v>0</v>
      </c>
      <c r="E152" s="182">
        <v>1</v>
      </c>
      <c r="F152" s="365">
        <v>1</v>
      </c>
      <c r="G152" s="176" t="s">
        <v>599</v>
      </c>
      <c r="H152" s="400">
        <v>0</v>
      </c>
      <c r="I152" s="401">
        <v>0.2</v>
      </c>
      <c r="J152">
        <f t="shared" si="8"/>
        <v>0</v>
      </c>
      <c r="K152">
        <f t="shared" si="9"/>
        <v>0</v>
      </c>
    </row>
    <row r="153" spans="1:11" x14ac:dyDescent="0.25">
      <c r="A153">
        <v>2016</v>
      </c>
      <c r="B153" s="222" t="s">
        <v>13</v>
      </c>
      <c r="C153" s="180">
        <v>0</v>
      </c>
      <c r="D153" s="182">
        <v>0</v>
      </c>
      <c r="E153" s="182">
        <v>1</v>
      </c>
      <c r="F153" s="365">
        <v>1</v>
      </c>
      <c r="G153" s="176" t="s">
        <v>599</v>
      </c>
      <c r="H153" s="400">
        <v>0</v>
      </c>
      <c r="I153" s="401">
        <v>0.2</v>
      </c>
      <c r="J153">
        <f t="shared" si="8"/>
        <v>0</v>
      </c>
      <c r="K153">
        <f t="shared" si="9"/>
        <v>0</v>
      </c>
    </row>
    <row r="154" spans="1:11" x14ac:dyDescent="0.25">
      <c r="A154">
        <v>1961</v>
      </c>
      <c r="B154" s="222" t="s">
        <v>23</v>
      </c>
      <c r="C154" s="180">
        <v>1</v>
      </c>
      <c r="D154" s="182">
        <v>4</v>
      </c>
      <c r="E154" s="182">
        <v>20</v>
      </c>
      <c r="F154" s="365">
        <v>5</v>
      </c>
      <c r="G154" s="176" t="s">
        <v>604</v>
      </c>
      <c r="H154" s="400">
        <v>0.8</v>
      </c>
      <c r="I154" s="401">
        <v>4</v>
      </c>
      <c r="J154">
        <f t="shared" si="8"/>
        <v>1</v>
      </c>
      <c r="K154">
        <f t="shared" si="9"/>
        <v>18</v>
      </c>
    </row>
    <row r="155" spans="1:11" x14ac:dyDescent="0.25">
      <c r="A155">
        <v>1966</v>
      </c>
      <c r="B155" s="222" t="s">
        <v>23</v>
      </c>
      <c r="C155" s="180">
        <v>0</v>
      </c>
      <c r="D155" s="182">
        <v>1</v>
      </c>
      <c r="E155" s="182">
        <v>4</v>
      </c>
      <c r="F155" s="365">
        <v>1</v>
      </c>
      <c r="G155" s="176" t="s">
        <v>600</v>
      </c>
      <c r="H155" s="400">
        <v>0.2</v>
      </c>
      <c r="I155" s="401">
        <v>0.8</v>
      </c>
      <c r="J155">
        <f t="shared" si="8"/>
        <v>1</v>
      </c>
      <c r="K155">
        <f t="shared" si="9"/>
        <v>3</v>
      </c>
    </row>
    <row r="156" spans="1:11" x14ac:dyDescent="0.25">
      <c r="A156">
        <v>1971</v>
      </c>
      <c r="B156" s="222" t="s">
        <v>23</v>
      </c>
      <c r="C156" s="180">
        <v>0</v>
      </c>
      <c r="D156" s="182">
        <v>3</v>
      </c>
      <c r="E156" s="182">
        <v>11</v>
      </c>
      <c r="F156" s="365">
        <v>4</v>
      </c>
      <c r="G156" s="176" t="s">
        <v>616</v>
      </c>
      <c r="H156" s="400">
        <v>0.6</v>
      </c>
      <c r="I156" s="401">
        <v>2.2000000000000002</v>
      </c>
      <c r="J156">
        <f t="shared" si="8"/>
        <v>1</v>
      </c>
      <c r="K156">
        <f t="shared" si="9"/>
        <v>9</v>
      </c>
    </row>
    <row r="157" spans="1:11" x14ac:dyDescent="0.25">
      <c r="A157">
        <v>1981</v>
      </c>
      <c r="B157" s="222" t="s">
        <v>23</v>
      </c>
      <c r="C157" s="180">
        <v>0</v>
      </c>
      <c r="D157" s="182">
        <v>3</v>
      </c>
      <c r="E157" s="182">
        <v>13</v>
      </c>
      <c r="F157" s="365">
        <v>4</v>
      </c>
      <c r="G157" s="176" t="s">
        <v>616</v>
      </c>
      <c r="H157" s="400">
        <v>0.6</v>
      </c>
      <c r="I157" s="401">
        <v>2.6</v>
      </c>
      <c r="J157">
        <f t="shared" si="8"/>
        <v>1</v>
      </c>
      <c r="K157">
        <f t="shared" si="9"/>
        <v>12</v>
      </c>
    </row>
    <row r="158" spans="1:11" x14ac:dyDescent="0.25">
      <c r="A158">
        <v>1986</v>
      </c>
      <c r="B158" s="222" t="s">
        <v>23</v>
      </c>
      <c r="C158" s="180">
        <v>0</v>
      </c>
      <c r="D158" s="182">
        <v>0</v>
      </c>
      <c r="E158" s="182">
        <v>3</v>
      </c>
      <c r="F158" s="365">
        <v>1</v>
      </c>
      <c r="G158" s="176" t="s">
        <v>599</v>
      </c>
      <c r="H158" s="400">
        <v>0</v>
      </c>
      <c r="I158" s="401">
        <v>0.6</v>
      </c>
      <c r="J158">
        <f t="shared" si="8"/>
        <v>0</v>
      </c>
      <c r="K158">
        <f t="shared" si="9"/>
        <v>3</v>
      </c>
    </row>
    <row r="159" spans="1:11" x14ac:dyDescent="0.25">
      <c r="A159">
        <v>1991</v>
      </c>
      <c r="B159" s="222" t="s">
        <v>23</v>
      </c>
      <c r="C159" s="180">
        <v>0</v>
      </c>
      <c r="D159" s="182">
        <v>1</v>
      </c>
      <c r="E159" s="182">
        <v>3</v>
      </c>
      <c r="F159" s="365">
        <v>1</v>
      </c>
      <c r="G159" s="176" t="s">
        <v>600</v>
      </c>
      <c r="H159" s="400">
        <v>0.2</v>
      </c>
      <c r="I159" s="401">
        <v>0.6</v>
      </c>
      <c r="J159">
        <f t="shared" si="8"/>
        <v>1</v>
      </c>
      <c r="K159">
        <f t="shared" si="9"/>
        <v>3</v>
      </c>
    </row>
    <row r="160" spans="1:11" x14ac:dyDescent="0.25">
      <c r="A160">
        <v>1996</v>
      </c>
      <c r="B160" s="222" t="s">
        <v>23</v>
      </c>
      <c r="C160" s="180">
        <v>0</v>
      </c>
      <c r="D160" s="182">
        <v>1</v>
      </c>
      <c r="E160" s="182">
        <v>3</v>
      </c>
      <c r="F160" s="365">
        <v>1</v>
      </c>
      <c r="G160" s="176" t="s">
        <v>600</v>
      </c>
      <c r="H160" s="400">
        <v>0.2</v>
      </c>
      <c r="I160" s="401">
        <v>0.6</v>
      </c>
      <c r="J160">
        <f t="shared" si="8"/>
        <v>1</v>
      </c>
      <c r="K160">
        <f t="shared" si="9"/>
        <v>3</v>
      </c>
    </row>
    <row r="161" spans="1:11" x14ac:dyDescent="0.25">
      <c r="A161">
        <v>2001</v>
      </c>
      <c r="B161" s="222" t="s">
        <v>23</v>
      </c>
      <c r="C161" s="180">
        <v>0</v>
      </c>
      <c r="D161" s="182">
        <v>0</v>
      </c>
      <c r="E161" s="182">
        <v>1</v>
      </c>
      <c r="F161" s="365">
        <v>1</v>
      </c>
      <c r="G161" s="176" t="s">
        <v>599</v>
      </c>
      <c r="H161" s="400">
        <v>0</v>
      </c>
      <c r="I161" s="401">
        <v>0.2</v>
      </c>
      <c r="J161">
        <f t="shared" si="8"/>
        <v>0</v>
      </c>
      <c r="K161">
        <f t="shared" si="9"/>
        <v>0</v>
      </c>
    </row>
    <row r="162" spans="1:11" x14ac:dyDescent="0.25">
      <c r="A162">
        <v>2006</v>
      </c>
      <c r="B162" s="222" t="s">
        <v>23</v>
      </c>
      <c r="C162" s="180">
        <v>0</v>
      </c>
      <c r="D162" s="182">
        <v>1</v>
      </c>
      <c r="E162" s="182">
        <v>5</v>
      </c>
      <c r="F162" s="365">
        <v>2</v>
      </c>
      <c r="G162" s="176" t="s">
        <v>598</v>
      </c>
      <c r="H162" s="400">
        <v>0.2</v>
      </c>
      <c r="I162" s="401">
        <v>1</v>
      </c>
      <c r="J162">
        <f t="shared" ref="J162:J194" si="10">(D162&gt;0)*1</f>
        <v>1</v>
      </c>
      <c r="K162">
        <f t="shared" ref="K162:K194" si="11">INT(E162/3)*3</f>
        <v>3</v>
      </c>
    </row>
    <row r="163" spans="1:11" x14ac:dyDescent="0.25">
      <c r="A163">
        <v>2011</v>
      </c>
      <c r="B163" s="222" t="s">
        <v>23</v>
      </c>
      <c r="C163" s="180">
        <v>0</v>
      </c>
      <c r="D163" s="182">
        <v>0</v>
      </c>
      <c r="E163" s="182">
        <v>2</v>
      </c>
      <c r="F163" s="365">
        <v>1</v>
      </c>
      <c r="G163" s="176" t="s">
        <v>599</v>
      </c>
      <c r="H163" s="400">
        <v>0</v>
      </c>
      <c r="I163" s="401">
        <v>0.4</v>
      </c>
      <c r="J163">
        <f t="shared" si="10"/>
        <v>0</v>
      </c>
      <c r="K163">
        <f t="shared" si="11"/>
        <v>0</v>
      </c>
    </row>
    <row r="164" spans="1:11" x14ac:dyDescent="0.25">
      <c r="A164">
        <v>2016</v>
      </c>
      <c r="B164" s="222" t="s">
        <v>23</v>
      </c>
      <c r="C164" s="180">
        <v>0</v>
      </c>
      <c r="D164" s="182">
        <v>0</v>
      </c>
      <c r="E164" s="182">
        <v>7</v>
      </c>
      <c r="F164" s="365">
        <v>2</v>
      </c>
      <c r="G164" s="176" t="s">
        <v>645</v>
      </c>
      <c r="H164" s="400">
        <v>0</v>
      </c>
      <c r="I164" s="401">
        <v>1.4</v>
      </c>
      <c r="J164">
        <f t="shared" si="10"/>
        <v>0</v>
      </c>
      <c r="K164">
        <f t="shared" si="11"/>
        <v>6</v>
      </c>
    </row>
    <row r="165" spans="1:11" x14ac:dyDescent="0.25">
      <c r="A165">
        <v>2021</v>
      </c>
      <c r="B165" s="222" t="s">
        <v>23</v>
      </c>
      <c r="C165" s="180">
        <v>0</v>
      </c>
      <c r="D165" s="182">
        <v>1</v>
      </c>
      <c r="E165" s="182">
        <v>5</v>
      </c>
      <c r="F165" s="365">
        <v>2</v>
      </c>
      <c r="G165" s="176" t="s">
        <v>598</v>
      </c>
      <c r="H165" s="400">
        <v>0.2</v>
      </c>
      <c r="I165" s="401">
        <v>1</v>
      </c>
      <c r="J165">
        <f t="shared" si="10"/>
        <v>1</v>
      </c>
      <c r="K165">
        <f t="shared" si="11"/>
        <v>3</v>
      </c>
    </row>
    <row r="166" spans="1:11" x14ac:dyDescent="0.25">
      <c r="A166">
        <v>1961</v>
      </c>
      <c r="B166" s="222" t="s">
        <v>58</v>
      </c>
      <c r="C166" s="180">
        <v>0</v>
      </c>
      <c r="D166" s="182">
        <v>0</v>
      </c>
      <c r="E166" s="182">
        <v>1</v>
      </c>
      <c r="F166" s="365">
        <v>1</v>
      </c>
      <c r="G166" s="176" t="s">
        <v>599</v>
      </c>
      <c r="H166" s="400">
        <v>0</v>
      </c>
      <c r="I166" s="401">
        <v>0.2</v>
      </c>
      <c r="J166">
        <f t="shared" si="10"/>
        <v>0</v>
      </c>
      <c r="K166">
        <f t="shared" si="11"/>
        <v>0</v>
      </c>
    </row>
    <row r="167" spans="1:11" x14ac:dyDescent="0.25">
      <c r="A167">
        <v>1971</v>
      </c>
      <c r="B167" s="222" t="s">
        <v>58</v>
      </c>
      <c r="C167" s="180">
        <v>0</v>
      </c>
      <c r="D167" s="182">
        <v>1</v>
      </c>
      <c r="E167" s="182">
        <v>3</v>
      </c>
      <c r="F167" s="365">
        <v>1</v>
      </c>
      <c r="G167" s="176" t="s">
        <v>600</v>
      </c>
      <c r="H167" s="400">
        <v>0.2</v>
      </c>
      <c r="I167" s="401">
        <v>0.6</v>
      </c>
      <c r="J167">
        <f t="shared" si="10"/>
        <v>1</v>
      </c>
      <c r="K167">
        <f t="shared" si="11"/>
        <v>3</v>
      </c>
    </row>
    <row r="168" spans="1:11" x14ac:dyDescent="0.25">
      <c r="A168">
        <v>2011</v>
      </c>
      <c r="B168" s="222" t="s">
        <v>58</v>
      </c>
      <c r="C168" s="180">
        <v>0</v>
      </c>
      <c r="D168" s="182">
        <v>0</v>
      </c>
      <c r="E168" s="182">
        <v>1</v>
      </c>
      <c r="F168" s="365">
        <v>1</v>
      </c>
      <c r="G168" s="176" t="s">
        <v>599</v>
      </c>
      <c r="H168" s="400">
        <v>0</v>
      </c>
      <c r="I168" s="401">
        <v>0.2</v>
      </c>
      <c r="J168">
        <f t="shared" si="10"/>
        <v>0</v>
      </c>
      <c r="K168">
        <f t="shared" si="11"/>
        <v>0</v>
      </c>
    </row>
    <row r="169" spans="1:11" x14ac:dyDescent="0.25">
      <c r="A169">
        <v>1971</v>
      </c>
      <c r="B169" s="222" t="s">
        <v>2</v>
      </c>
      <c r="C169" s="180">
        <v>0</v>
      </c>
      <c r="D169" s="182">
        <v>1</v>
      </c>
      <c r="E169" s="182">
        <v>3</v>
      </c>
      <c r="F169" s="365">
        <v>1</v>
      </c>
      <c r="G169" s="176" t="s">
        <v>600</v>
      </c>
      <c r="H169" s="400">
        <v>0.2</v>
      </c>
      <c r="I169" s="401">
        <v>0.6</v>
      </c>
      <c r="J169">
        <f t="shared" si="10"/>
        <v>1</v>
      </c>
      <c r="K169">
        <f t="shared" si="11"/>
        <v>3</v>
      </c>
    </row>
    <row r="170" spans="1:11" x14ac:dyDescent="0.25">
      <c r="A170">
        <v>1981</v>
      </c>
      <c r="B170" s="222" t="s">
        <v>2</v>
      </c>
      <c r="C170" s="180">
        <v>0</v>
      </c>
      <c r="D170" s="182">
        <v>0</v>
      </c>
      <c r="E170" s="182">
        <v>1</v>
      </c>
      <c r="F170" s="365">
        <v>1</v>
      </c>
      <c r="G170" s="176" t="s">
        <v>599</v>
      </c>
      <c r="H170" s="400">
        <v>0</v>
      </c>
      <c r="I170" s="401">
        <v>0.2</v>
      </c>
      <c r="J170">
        <f t="shared" si="10"/>
        <v>0</v>
      </c>
      <c r="K170">
        <f t="shared" si="11"/>
        <v>0</v>
      </c>
    </row>
    <row r="171" spans="1:11" x14ac:dyDescent="0.25">
      <c r="A171">
        <v>1991</v>
      </c>
      <c r="B171" s="222" t="s">
        <v>2</v>
      </c>
      <c r="C171" s="180">
        <v>0</v>
      </c>
      <c r="D171" s="182">
        <v>0</v>
      </c>
      <c r="E171" s="182">
        <v>1</v>
      </c>
      <c r="F171" s="365">
        <v>1</v>
      </c>
      <c r="G171" s="176" t="s">
        <v>599</v>
      </c>
      <c r="H171" s="400">
        <v>0</v>
      </c>
      <c r="I171" s="401">
        <v>0.2</v>
      </c>
      <c r="J171">
        <f t="shared" si="10"/>
        <v>0</v>
      </c>
      <c r="K171">
        <f t="shared" si="11"/>
        <v>0</v>
      </c>
    </row>
    <row r="172" spans="1:11" x14ac:dyDescent="0.25">
      <c r="A172">
        <v>2011</v>
      </c>
      <c r="B172" s="222" t="s">
        <v>2</v>
      </c>
      <c r="C172" s="180">
        <v>0</v>
      </c>
      <c r="D172" s="182">
        <v>0</v>
      </c>
      <c r="E172" s="182">
        <v>1</v>
      </c>
      <c r="F172" s="365">
        <v>1</v>
      </c>
      <c r="G172" s="176" t="s">
        <v>599</v>
      </c>
      <c r="H172" s="400">
        <v>0</v>
      </c>
      <c r="I172" s="401">
        <v>0.2</v>
      </c>
      <c r="J172">
        <f t="shared" si="10"/>
        <v>0</v>
      </c>
      <c r="K172">
        <f t="shared" si="11"/>
        <v>0</v>
      </c>
    </row>
    <row r="173" spans="1:11" x14ac:dyDescent="0.25">
      <c r="A173">
        <v>2011</v>
      </c>
      <c r="B173" s="222" t="s">
        <v>60</v>
      </c>
      <c r="C173" s="180">
        <v>0</v>
      </c>
      <c r="D173" s="182">
        <v>1</v>
      </c>
      <c r="E173" s="182">
        <v>3</v>
      </c>
      <c r="F173" s="365">
        <v>1</v>
      </c>
      <c r="G173" s="176" t="s">
        <v>600</v>
      </c>
      <c r="H173" s="400">
        <v>0.2</v>
      </c>
      <c r="I173" s="401">
        <v>0.6</v>
      </c>
      <c r="J173">
        <f t="shared" si="10"/>
        <v>1</v>
      </c>
      <c r="K173">
        <f t="shared" si="11"/>
        <v>3</v>
      </c>
    </row>
    <row r="174" spans="1:11" x14ac:dyDescent="0.25">
      <c r="A174">
        <v>1966</v>
      </c>
      <c r="B174" s="222" t="s">
        <v>59</v>
      </c>
      <c r="C174" s="180">
        <v>0</v>
      </c>
      <c r="D174" s="182">
        <v>1</v>
      </c>
      <c r="E174" s="182">
        <v>3</v>
      </c>
      <c r="F174" s="365">
        <v>1</v>
      </c>
      <c r="G174" s="176" t="s">
        <v>600</v>
      </c>
      <c r="H174" s="400">
        <v>0.2</v>
      </c>
      <c r="I174" s="401">
        <v>0.6</v>
      </c>
      <c r="J174">
        <f t="shared" si="10"/>
        <v>1</v>
      </c>
      <c r="K174">
        <f t="shared" si="11"/>
        <v>3</v>
      </c>
    </row>
    <row r="175" spans="1:11" x14ac:dyDescent="0.25">
      <c r="A175">
        <v>1996</v>
      </c>
      <c r="B175" s="222" t="s">
        <v>62</v>
      </c>
      <c r="C175" s="180">
        <v>0</v>
      </c>
      <c r="D175" s="182">
        <v>0</v>
      </c>
      <c r="E175" s="182">
        <v>1</v>
      </c>
      <c r="F175" s="365">
        <v>1</v>
      </c>
      <c r="G175" s="176" t="s">
        <v>599</v>
      </c>
      <c r="H175" s="400">
        <v>0</v>
      </c>
      <c r="I175" s="401">
        <v>0.2</v>
      </c>
      <c r="J175">
        <f t="shared" si="10"/>
        <v>0</v>
      </c>
      <c r="K175">
        <f t="shared" si="11"/>
        <v>0</v>
      </c>
    </row>
    <row r="176" spans="1:11" x14ac:dyDescent="0.25">
      <c r="A176">
        <v>1981</v>
      </c>
      <c r="B176" s="222" t="s">
        <v>12</v>
      </c>
      <c r="C176" s="180">
        <v>0</v>
      </c>
      <c r="D176" s="182">
        <v>0</v>
      </c>
      <c r="E176" s="182">
        <v>3</v>
      </c>
      <c r="F176" s="365">
        <v>2</v>
      </c>
      <c r="G176" s="176" t="s">
        <v>607</v>
      </c>
      <c r="H176" s="400">
        <v>0</v>
      </c>
      <c r="I176" s="401">
        <v>0.6</v>
      </c>
      <c r="J176">
        <f t="shared" si="10"/>
        <v>0</v>
      </c>
      <c r="K176">
        <f t="shared" si="11"/>
        <v>3</v>
      </c>
    </row>
    <row r="177" spans="1:11" x14ac:dyDescent="0.25">
      <c r="A177">
        <v>2016</v>
      </c>
      <c r="B177" s="222" t="s">
        <v>12</v>
      </c>
      <c r="C177" s="180">
        <v>0</v>
      </c>
      <c r="D177" s="182">
        <v>0</v>
      </c>
      <c r="E177" s="182">
        <v>1</v>
      </c>
      <c r="F177" s="365">
        <v>1</v>
      </c>
      <c r="G177" s="176" t="s">
        <v>599</v>
      </c>
      <c r="H177" s="400">
        <v>0</v>
      </c>
      <c r="I177" s="401">
        <v>0.2</v>
      </c>
      <c r="J177">
        <f t="shared" si="10"/>
        <v>0</v>
      </c>
      <c r="K177">
        <f t="shared" si="11"/>
        <v>0</v>
      </c>
    </row>
    <row r="178" spans="1:11" x14ac:dyDescent="0.25">
      <c r="A178">
        <v>1966</v>
      </c>
      <c r="B178" s="222" t="s">
        <v>21</v>
      </c>
      <c r="C178" s="180">
        <v>0</v>
      </c>
      <c r="D178" s="182">
        <v>2</v>
      </c>
      <c r="E178" s="182">
        <v>8</v>
      </c>
      <c r="F178" s="365">
        <v>4</v>
      </c>
      <c r="G178" s="176" t="s">
        <v>612</v>
      </c>
      <c r="H178" s="400">
        <v>0.4</v>
      </c>
      <c r="I178" s="401">
        <v>1.6</v>
      </c>
      <c r="J178">
        <f t="shared" si="10"/>
        <v>1</v>
      </c>
      <c r="K178">
        <f t="shared" si="11"/>
        <v>6</v>
      </c>
    </row>
    <row r="179" spans="1:11" x14ac:dyDescent="0.25">
      <c r="A179">
        <v>1976</v>
      </c>
      <c r="B179" s="222" t="s">
        <v>21</v>
      </c>
      <c r="C179" s="180">
        <v>0</v>
      </c>
      <c r="D179" s="182">
        <v>0</v>
      </c>
      <c r="E179" s="182">
        <v>1</v>
      </c>
      <c r="F179" s="365">
        <v>0</v>
      </c>
      <c r="G179" s="176" t="s">
        <v>602</v>
      </c>
      <c r="H179" s="400">
        <v>0</v>
      </c>
      <c r="I179" s="401">
        <v>0.2</v>
      </c>
      <c r="J179">
        <f t="shared" si="10"/>
        <v>0</v>
      </c>
      <c r="K179">
        <f t="shared" si="11"/>
        <v>0</v>
      </c>
    </row>
    <row r="180" spans="1:11" x14ac:dyDescent="0.25">
      <c r="A180">
        <v>1981</v>
      </c>
      <c r="B180" s="222" t="s">
        <v>21</v>
      </c>
      <c r="C180" s="180">
        <v>0</v>
      </c>
      <c r="D180" s="182">
        <v>0</v>
      </c>
      <c r="E180" s="182">
        <v>1</v>
      </c>
      <c r="F180" s="365">
        <v>0</v>
      </c>
      <c r="G180" s="176" t="s">
        <v>602</v>
      </c>
      <c r="H180" s="400">
        <v>0</v>
      </c>
      <c r="I180" s="401">
        <v>0.2</v>
      </c>
      <c r="J180">
        <f t="shared" si="10"/>
        <v>0</v>
      </c>
      <c r="K180">
        <f t="shared" si="11"/>
        <v>0</v>
      </c>
    </row>
    <row r="181" spans="1:11" x14ac:dyDescent="0.25">
      <c r="A181">
        <v>1961</v>
      </c>
      <c r="B181" s="222" t="s">
        <v>50</v>
      </c>
      <c r="C181" s="180">
        <v>0</v>
      </c>
      <c r="D181" s="182">
        <v>2</v>
      </c>
      <c r="E181" s="182">
        <v>6</v>
      </c>
      <c r="F181" s="365">
        <v>2</v>
      </c>
      <c r="G181" s="176" t="s">
        <v>596</v>
      </c>
      <c r="H181" s="400">
        <v>0.4</v>
      </c>
      <c r="I181" s="401">
        <v>1.2</v>
      </c>
      <c r="J181">
        <f t="shared" si="10"/>
        <v>1</v>
      </c>
      <c r="K181">
        <f t="shared" si="11"/>
        <v>6</v>
      </c>
    </row>
    <row r="182" spans="1:11" x14ac:dyDescent="0.25">
      <c r="A182">
        <v>1966</v>
      </c>
      <c r="B182" s="222" t="s">
        <v>50</v>
      </c>
      <c r="C182" s="180">
        <v>0</v>
      </c>
      <c r="D182" s="182">
        <v>0</v>
      </c>
      <c r="E182" s="182">
        <v>1</v>
      </c>
      <c r="F182" s="365">
        <v>1</v>
      </c>
      <c r="G182" s="176" t="s">
        <v>599</v>
      </c>
      <c r="H182" s="400">
        <v>0</v>
      </c>
      <c r="I182" s="401">
        <v>0.2</v>
      </c>
      <c r="J182">
        <f t="shared" si="10"/>
        <v>0</v>
      </c>
      <c r="K182">
        <f t="shared" si="11"/>
        <v>0</v>
      </c>
    </row>
    <row r="183" spans="1:11" x14ac:dyDescent="0.25">
      <c r="A183">
        <v>1971</v>
      </c>
      <c r="B183" s="222" t="s">
        <v>50</v>
      </c>
      <c r="C183" s="180">
        <v>0</v>
      </c>
      <c r="D183" s="182">
        <v>1</v>
      </c>
      <c r="E183" s="182">
        <v>3</v>
      </c>
      <c r="F183" s="365">
        <v>1</v>
      </c>
      <c r="G183" s="176" t="s">
        <v>600</v>
      </c>
      <c r="H183" s="400">
        <v>0.2</v>
      </c>
      <c r="I183" s="401">
        <v>0.6</v>
      </c>
      <c r="J183">
        <f t="shared" si="10"/>
        <v>1</v>
      </c>
      <c r="K183">
        <f t="shared" si="11"/>
        <v>3</v>
      </c>
    </row>
    <row r="184" spans="1:11" x14ac:dyDescent="0.25">
      <c r="A184">
        <v>1976</v>
      </c>
      <c r="B184" s="222" t="s">
        <v>50</v>
      </c>
      <c r="C184" s="180">
        <v>0</v>
      </c>
      <c r="D184" s="182">
        <v>1</v>
      </c>
      <c r="E184" s="182">
        <v>4</v>
      </c>
      <c r="F184" s="365">
        <v>2</v>
      </c>
      <c r="G184" s="176" t="s">
        <v>598</v>
      </c>
      <c r="H184" s="400">
        <v>0.2</v>
      </c>
      <c r="I184" s="401">
        <v>0.8</v>
      </c>
      <c r="J184">
        <f t="shared" si="10"/>
        <v>1</v>
      </c>
      <c r="K184">
        <f t="shared" si="11"/>
        <v>3</v>
      </c>
    </row>
    <row r="185" spans="1:11" x14ac:dyDescent="0.25">
      <c r="A185">
        <v>1981</v>
      </c>
      <c r="B185" s="222" t="s">
        <v>50</v>
      </c>
      <c r="C185" s="180">
        <v>0</v>
      </c>
      <c r="D185" s="182">
        <v>0</v>
      </c>
      <c r="E185" s="182">
        <v>1</v>
      </c>
      <c r="F185" s="365">
        <v>1</v>
      </c>
      <c r="G185" s="176" t="s">
        <v>599</v>
      </c>
      <c r="H185" s="400">
        <v>0</v>
      </c>
      <c r="I185" s="401">
        <v>0.2</v>
      </c>
      <c r="J185">
        <f t="shared" si="10"/>
        <v>0</v>
      </c>
      <c r="K185">
        <f t="shared" si="11"/>
        <v>0</v>
      </c>
    </row>
    <row r="186" spans="1:11" x14ac:dyDescent="0.25">
      <c r="A186">
        <v>1986</v>
      </c>
      <c r="B186" s="222" t="s">
        <v>50</v>
      </c>
      <c r="C186" s="180">
        <v>0</v>
      </c>
      <c r="D186" s="182">
        <v>0</v>
      </c>
      <c r="E186" s="182">
        <v>1</v>
      </c>
      <c r="F186" s="365">
        <v>0</v>
      </c>
      <c r="G186" s="176" t="s">
        <v>602</v>
      </c>
      <c r="H186" s="400">
        <v>0</v>
      </c>
      <c r="I186" s="401">
        <v>0.2</v>
      </c>
      <c r="J186">
        <f t="shared" si="10"/>
        <v>0</v>
      </c>
      <c r="K186">
        <f t="shared" si="11"/>
        <v>0</v>
      </c>
    </row>
    <row r="187" spans="1:11" x14ac:dyDescent="0.25">
      <c r="A187">
        <v>2006</v>
      </c>
      <c r="B187" s="222" t="s">
        <v>50</v>
      </c>
      <c r="C187" s="180">
        <v>0</v>
      </c>
      <c r="D187" s="182">
        <v>0</v>
      </c>
      <c r="E187" s="182">
        <v>1</v>
      </c>
      <c r="F187" s="365">
        <v>1</v>
      </c>
      <c r="G187" s="176" t="s">
        <v>599</v>
      </c>
      <c r="H187" s="400">
        <v>0</v>
      </c>
      <c r="I187" s="401">
        <v>0.2</v>
      </c>
      <c r="J187">
        <f t="shared" si="10"/>
        <v>0</v>
      </c>
      <c r="K187">
        <f t="shared" si="11"/>
        <v>0</v>
      </c>
    </row>
    <row r="188" spans="1:11" x14ac:dyDescent="0.25">
      <c r="A188">
        <v>2021</v>
      </c>
      <c r="B188" s="222" t="s">
        <v>50</v>
      </c>
      <c r="C188" s="180">
        <v>0</v>
      </c>
      <c r="D188" s="182">
        <v>1</v>
      </c>
      <c r="E188" s="182">
        <v>3</v>
      </c>
      <c r="F188" s="365">
        <v>1</v>
      </c>
      <c r="G188" s="176" t="s">
        <v>600</v>
      </c>
      <c r="H188" s="400">
        <v>0.2</v>
      </c>
      <c r="I188" s="401">
        <v>0.6</v>
      </c>
      <c r="J188">
        <f t="shared" si="10"/>
        <v>1</v>
      </c>
      <c r="K188">
        <f t="shared" si="11"/>
        <v>3</v>
      </c>
    </row>
    <row r="189" spans="1:11" x14ac:dyDescent="0.25">
      <c r="A189">
        <v>2006</v>
      </c>
      <c r="B189" s="222" t="s">
        <v>37</v>
      </c>
      <c r="C189" s="180">
        <v>0</v>
      </c>
      <c r="D189" s="182">
        <v>0</v>
      </c>
      <c r="E189" s="182">
        <v>1</v>
      </c>
      <c r="F189" s="365">
        <v>1</v>
      </c>
      <c r="G189" s="176" t="s">
        <v>599</v>
      </c>
      <c r="H189" s="400">
        <v>0</v>
      </c>
      <c r="I189" s="401">
        <v>0.2</v>
      </c>
      <c r="J189">
        <f t="shared" si="10"/>
        <v>0</v>
      </c>
      <c r="K189">
        <f t="shared" si="11"/>
        <v>0</v>
      </c>
    </row>
    <row r="190" spans="1:11" x14ac:dyDescent="0.25">
      <c r="A190">
        <v>2011</v>
      </c>
      <c r="B190" s="222" t="s">
        <v>37</v>
      </c>
      <c r="C190" s="180">
        <v>0</v>
      </c>
      <c r="D190" s="182">
        <v>1</v>
      </c>
      <c r="E190" s="182">
        <v>3</v>
      </c>
      <c r="F190" s="365">
        <v>1</v>
      </c>
      <c r="G190" s="176" t="s">
        <v>600</v>
      </c>
      <c r="H190" s="400">
        <v>0.2</v>
      </c>
      <c r="I190" s="401">
        <v>0.6</v>
      </c>
      <c r="J190">
        <f t="shared" si="10"/>
        <v>1</v>
      </c>
      <c r="K190">
        <f t="shared" si="11"/>
        <v>3</v>
      </c>
    </row>
    <row r="191" spans="1:11" x14ac:dyDescent="0.25">
      <c r="A191">
        <v>1986</v>
      </c>
      <c r="B191" s="222" t="s">
        <v>30</v>
      </c>
      <c r="C191" s="180">
        <v>0</v>
      </c>
      <c r="D191" s="182">
        <v>1</v>
      </c>
      <c r="E191" s="182">
        <v>3</v>
      </c>
      <c r="F191" s="365">
        <v>1</v>
      </c>
      <c r="G191" s="176" t="s">
        <v>600</v>
      </c>
      <c r="H191" s="400">
        <v>0.2</v>
      </c>
      <c r="I191" s="401">
        <v>0.6</v>
      </c>
      <c r="J191">
        <f t="shared" si="10"/>
        <v>1</v>
      </c>
      <c r="K191">
        <f t="shared" si="11"/>
        <v>3</v>
      </c>
    </row>
    <row r="192" spans="1:11" x14ac:dyDescent="0.25">
      <c r="A192">
        <v>1961</v>
      </c>
      <c r="B192" s="222" t="s">
        <v>22</v>
      </c>
      <c r="C192" s="180">
        <v>0</v>
      </c>
      <c r="D192" s="182">
        <v>0</v>
      </c>
      <c r="E192" s="182">
        <v>1</v>
      </c>
      <c r="F192" s="365">
        <v>0</v>
      </c>
      <c r="G192" s="176" t="s">
        <v>602</v>
      </c>
      <c r="H192" s="400">
        <v>0</v>
      </c>
      <c r="I192" s="401">
        <v>0.2</v>
      </c>
      <c r="J192">
        <f t="shared" si="10"/>
        <v>0</v>
      </c>
      <c r="K192">
        <f t="shared" si="11"/>
        <v>0</v>
      </c>
    </row>
    <row r="193" spans="1:11" x14ac:dyDescent="0.25">
      <c r="A193">
        <v>1971</v>
      </c>
      <c r="B193" s="222" t="s">
        <v>22</v>
      </c>
      <c r="C193" s="180">
        <v>0</v>
      </c>
      <c r="D193" s="182">
        <v>1</v>
      </c>
      <c r="E193" s="182">
        <v>5</v>
      </c>
      <c r="F193" s="365">
        <v>2</v>
      </c>
      <c r="G193" s="176" t="s">
        <v>598</v>
      </c>
      <c r="H193" s="400">
        <v>0.2</v>
      </c>
      <c r="I193" s="401">
        <v>1</v>
      </c>
      <c r="J193">
        <f t="shared" si="10"/>
        <v>1</v>
      </c>
      <c r="K193">
        <f t="shared" si="11"/>
        <v>3</v>
      </c>
    </row>
    <row r="194" spans="1:11" x14ac:dyDescent="0.25">
      <c r="A194">
        <v>1976</v>
      </c>
      <c r="B194" s="222" t="s">
        <v>22</v>
      </c>
      <c r="C194" s="180">
        <v>0</v>
      </c>
      <c r="D194" s="182">
        <v>1</v>
      </c>
      <c r="E194" s="182">
        <v>3</v>
      </c>
      <c r="F194" s="365">
        <v>1</v>
      </c>
      <c r="G194" s="176" t="s">
        <v>600</v>
      </c>
      <c r="H194" s="400">
        <v>0.2</v>
      </c>
      <c r="I194" s="401">
        <v>0.6</v>
      </c>
      <c r="J194">
        <f t="shared" si="10"/>
        <v>1</v>
      </c>
      <c r="K194">
        <f t="shared" si="11"/>
        <v>3</v>
      </c>
    </row>
    <row r="195" spans="1:11" x14ac:dyDescent="0.25">
      <c r="B195" s="222"/>
      <c r="C195" s="180"/>
      <c r="D195" s="182"/>
      <c r="E195" s="182"/>
      <c r="F195" s="365"/>
      <c r="G195" s="176"/>
      <c r="H195" s="400"/>
      <c r="I195" s="401"/>
    </row>
    <row r="196" spans="1:11" x14ac:dyDescent="0.25">
      <c r="B196" s="222"/>
      <c r="C196" s="180"/>
      <c r="D196" s="182"/>
      <c r="E196" s="182"/>
      <c r="F196" s="365"/>
      <c r="G196" s="176"/>
      <c r="H196" s="400"/>
      <c r="I196" s="401"/>
    </row>
    <row r="197" spans="1:11" x14ac:dyDescent="0.25">
      <c r="B197" s="222"/>
      <c r="C197" s="180"/>
      <c r="D197" s="182"/>
      <c r="E197" s="182"/>
      <c r="F197" s="365"/>
      <c r="G197" s="176"/>
      <c r="H197" s="400"/>
      <c r="I197" s="401"/>
    </row>
    <row r="198" spans="1:11" x14ac:dyDescent="0.25">
      <c r="B198" s="222"/>
      <c r="C198" s="180"/>
      <c r="D198" s="182"/>
      <c r="E198" s="182"/>
      <c r="F198" s="365"/>
      <c r="G198" s="176"/>
      <c r="H198" s="400"/>
      <c r="I198" s="401"/>
    </row>
    <row r="199" spans="1:11" x14ac:dyDescent="0.25">
      <c r="B199" s="222"/>
      <c r="C199" s="180"/>
      <c r="D199" s="182"/>
      <c r="E199" s="182"/>
      <c r="F199" s="365"/>
      <c r="G199" s="176"/>
      <c r="H199" s="400"/>
      <c r="I199" s="401"/>
    </row>
    <row r="200" spans="1:11" x14ac:dyDescent="0.25">
      <c r="B200" s="222"/>
      <c r="C200" s="180"/>
      <c r="D200" s="182"/>
      <c r="E200" s="182"/>
      <c r="F200" s="365"/>
      <c r="G200" s="176"/>
      <c r="H200" s="400"/>
      <c r="I200" s="401"/>
    </row>
    <row r="201" spans="1:11" x14ac:dyDescent="0.25">
      <c r="B201" s="222"/>
      <c r="C201" s="180"/>
      <c r="D201" s="182"/>
      <c r="E201" s="182"/>
      <c r="F201" s="365"/>
      <c r="G201" s="176"/>
      <c r="H201" s="400"/>
      <c r="I201" s="401"/>
    </row>
    <row r="202" spans="1:11" x14ac:dyDescent="0.25">
      <c r="B202" s="222"/>
      <c r="C202" s="180"/>
      <c r="D202" s="182"/>
      <c r="E202" s="182"/>
      <c r="F202" s="365"/>
      <c r="G202" s="176"/>
      <c r="H202" s="400"/>
      <c r="I202" s="401"/>
    </row>
    <row r="203" spans="1:11" x14ac:dyDescent="0.25">
      <c r="B203" s="222"/>
      <c r="C203" s="180"/>
      <c r="D203" s="182"/>
      <c r="E203" s="182"/>
      <c r="F203" s="365"/>
      <c r="G203" s="176"/>
      <c r="H203" s="400"/>
      <c r="I203" s="401"/>
    </row>
    <row r="204" spans="1:11" x14ac:dyDescent="0.25">
      <c r="B204" s="222"/>
      <c r="C204" s="180"/>
      <c r="D204" s="182"/>
      <c r="E204" s="182"/>
      <c r="F204" s="365"/>
      <c r="G204" s="176"/>
      <c r="H204" s="400"/>
      <c r="I204" s="401"/>
    </row>
    <row r="205" spans="1:11" x14ac:dyDescent="0.25">
      <c r="B205" s="222"/>
      <c r="C205" s="180"/>
      <c r="D205" s="182"/>
      <c r="E205" s="182"/>
      <c r="F205" s="365"/>
      <c r="G205" s="176"/>
      <c r="H205" s="400"/>
      <c r="I205" s="401"/>
    </row>
    <row r="206" spans="1:11" x14ac:dyDescent="0.25">
      <c r="B206" s="222"/>
      <c r="C206" s="180"/>
      <c r="D206" s="182"/>
      <c r="E206" s="182"/>
      <c r="F206" s="365"/>
      <c r="G206" s="176"/>
      <c r="H206" s="400"/>
      <c r="I206" s="401"/>
    </row>
    <row r="207" spans="1:11" x14ac:dyDescent="0.25">
      <c r="B207" s="222"/>
      <c r="C207" s="180"/>
      <c r="D207" s="182"/>
      <c r="E207" s="182"/>
      <c r="F207" s="365"/>
      <c r="G207" s="176"/>
      <c r="H207" s="400"/>
      <c r="I207" s="401"/>
    </row>
    <row r="208" spans="1:11" x14ac:dyDescent="0.25">
      <c r="B208" s="222"/>
      <c r="C208" s="180"/>
      <c r="D208" s="182"/>
      <c r="E208" s="182"/>
      <c r="F208" s="365"/>
      <c r="G208" s="176"/>
      <c r="H208" s="400"/>
      <c r="I208" s="401"/>
    </row>
    <row r="209" spans="2:9" x14ac:dyDescent="0.25">
      <c r="B209" s="222"/>
      <c r="C209" s="180"/>
      <c r="D209" s="182"/>
      <c r="E209" s="182"/>
      <c r="F209" s="365"/>
      <c r="G209" s="176"/>
      <c r="H209" s="400"/>
      <c r="I209" s="401"/>
    </row>
    <row r="210" spans="2:9" x14ac:dyDescent="0.25">
      <c r="B210" s="222"/>
      <c r="C210" s="180"/>
      <c r="D210" s="182"/>
      <c r="E210" s="182"/>
      <c r="F210" s="365"/>
      <c r="G210" s="176"/>
      <c r="H210" s="400"/>
      <c r="I210" s="401"/>
    </row>
    <row r="211" spans="2:9" x14ac:dyDescent="0.25">
      <c r="B211" s="222"/>
      <c r="C211" s="180"/>
      <c r="D211" s="182"/>
      <c r="E211" s="182"/>
      <c r="F211" s="365"/>
      <c r="G211" s="176"/>
      <c r="H211" s="400"/>
      <c r="I211" s="401"/>
    </row>
    <row r="212" spans="2:9" x14ac:dyDescent="0.25">
      <c r="B212" s="222"/>
      <c r="C212" s="180"/>
      <c r="D212" s="182"/>
      <c r="E212" s="182"/>
      <c r="F212" s="365"/>
      <c r="G212" s="176"/>
      <c r="H212" s="400"/>
      <c r="I212" s="401"/>
    </row>
    <row r="213" spans="2:9" x14ac:dyDescent="0.25">
      <c r="B213" s="222"/>
      <c r="C213" s="180"/>
      <c r="D213" s="182"/>
      <c r="E213" s="182"/>
      <c r="F213" s="365"/>
      <c r="G213" s="176"/>
      <c r="H213" s="400"/>
      <c r="I213" s="401"/>
    </row>
    <row r="214" spans="2:9" x14ac:dyDescent="0.25">
      <c r="B214" s="222"/>
      <c r="C214" s="180"/>
      <c r="D214" s="182"/>
      <c r="E214" s="182"/>
      <c r="F214" s="365"/>
      <c r="G214" s="176"/>
      <c r="H214" s="400"/>
      <c r="I214" s="401"/>
    </row>
    <row r="215" spans="2:9" x14ac:dyDescent="0.25">
      <c r="B215" s="222"/>
      <c r="C215" s="180"/>
      <c r="D215" s="182"/>
      <c r="E215" s="182"/>
      <c r="F215" s="365"/>
      <c r="G215" s="176"/>
      <c r="H215" s="400"/>
      <c r="I215" s="401"/>
    </row>
    <row r="216" spans="2:9" x14ac:dyDescent="0.25">
      <c r="B216" s="222"/>
      <c r="C216" s="180"/>
      <c r="D216" s="182"/>
      <c r="E216" s="182"/>
      <c r="F216" s="365"/>
      <c r="G216" s="176"/>
      <c r="H216" s="400"/>
      <c r="I216" s="401"/>
    </row>
    <row r="217" spans="2:9" x14ac:dyDescent="0.25">
      <c r="B217" s="222"/>
      <c r="C217" s="180"/>
      <c r="D217" s="182"/>
      <c r="E217" s="182"/>
      <c r="F217" s="365"/>
      <c r="G217" s="176"/>
      <c r="H217" s="400"/>
      <c r="I217" s="401"/>
    </row>
    <row r="218" spans="2:9" x14ac:dyDescent="0.25">
      <c r="B218" s="222"/>
      <c r="C218" s="180"/>
      <c r="D218" s="182"/>
      <c r="E218" s="182"/>
      <c r="F218" s="365"/>
      <c r="G218" s="176"/>
      <c r="H218" s="400"/>
      <c r="I218" s="401"/>
    </row>
    <row r="219" spans="2:9" x14ac:dyDescent="0.25">
      <c r="B219" s="222"/>
      <c r="C219" s="180"/>
      <c r="D219" s="182"/>
      <c r="E219" s="182"/>
      <c r="F219" s="365"/>
      <c r="G219" s="176"/>
      <c r="H219" s="400"/>
      <c r="I219" s="401"/>
    </row>
    <row r="220" spans="2:9" x14ac:dyDescent="0.25">
      <c r="B220" s="222"/>
      <c r="C220" s="180"/>
      <c r="D220" s="182"/>
      <c r="E220" s="182"/>
      <c r="F220" s="365"/>
      <c r="G220" s="176"/>
      <c r="H220" s="400"/>
      <c r="I220" s="401"/>
    </row>
    <row r="221" spans="2:9" x14ac:dyDescent="0.25">
      <c r="B221" s="222"/>
      <c r="C221" s="180"/>
      <c r="D221" s="182"/>
      <c r="E221" s="182"/>
      <c r="F221" s="365"/>
      <c r="G221" s="176"/>
      <c r="H221" s="400"/>
      <c r="I221" s="401"/>
    </row>
    <row r="222" spans="2:9" x14ac:dyDescent="0.25">
      <c r="B222" s="222"/>
      <c r="C222" s="180"/>
      <c r="D222" s="182"/>
      <c r="E222" s="182"/>
      <c r="F222" s="365"/>
      <c r="G222" s="176"/>
      <c r="H222" s="400"/>
      <c r="I222" s="401"/>
    </row>
    <row r="223" spans="2:9" x14ac:dyDescent="0.25">
      <c r="B223" s="222"/>
      <c r="C223" s="180"/>
      <c r="D223" s="182"/>
      <c r="E223" s="182"/>
      <c r="F223" s="365"/>
      <c r="G223" s="176"/>
      <c r="H223" s="400"/>
      <c r="I223" s="401"/>
    </row>
    <row r="224" spans="2:9" x14ac:dyDescent="0.25">
      <c r="B224" s="222"/>
      <c r="C224" s="180"/>
      <c r="D224" s="182"/>
      <c r="E224" s="182"/>
      <c r="F224" s="365"/>
      <c r="G224" s="176"/>
      <c r="H224" s="400"/>
      <c r="I224" s="401"/>
    </row>
    <row r="225" spans="2:9" x14ac:dyDescent="0.25">
      <c r="B225" s="222"/>
      <c r="C225" s="180"/>
      <c r="D225" s="182"/>
      <c r="E225" s="182"/>
      <c r="F225" s="365"/>
      <c r="G225" s="176"/>
      <c r="H225" s="400"/>
      <c r="I225" s="401"/>
    </row>
    <row r="226" spans="2:9" x14ac:dyDescent="0.25">
      <c r="B226" s="222"/>
      <c r="C226" s="180"/>
      <c r="D226" s="182"/>
      <c r="E226" s="182"/>
      <c r="F226" s="365"/>
      <c r="G226" s="176"/>
      <c r="H226" s="400"/>
      <c r="I226" s="401"/>
    </row>
    <row r="227" spans="2:9" x14ac:dyDescent="0.25">
      <c r="B227" s="222"/>
      <c r="C227" s="180"/>
      <c r="D227" s="182"/>
      <c r="E227" s="182"/>
      <c r="F227" s="365"/>
      <c r="G227" s="176"/>
      <c r="H227" s="400"/>
      <c r="I227" s="401"/>
    </row>
    <row r="228" spans="2:9" x14ac:dyDescent="0.25">
      <c r="B228" s="222"/>
      <c r="C228" s="180"/>
      <c r="D228" s="182"/>
      <c r="E228" s="182"/>
      <c r="F228" s="365"/>
      <c r="G228" s="176"/>
      <c r="H228" s="400"/>
      <c r="I228" s="401"/>
    </row>
    <row r="229" spans="2:9" x14ac:dyDescent="0.25">
      <c r="B229" s="222"/>
      <c r="C229" s="180"/>
      <c r="D229" s="182"/>
      <c r="E229" s="182"/>
      <c r="F229" s="365"/>
      <c r="G229" s="176"/>
      <c r="H229" s="400"/>
      <c r="I229" s="401"/>
    </row>
    <row r="230" spans="2:9" x14ac:dyDescent="0.25">
      <c r="B230" s="222"/>
      <c r="C230" s="180"/>
      <c r="D230" s="182"/>
      <c r="E230" s="182"/>
      <c r="F230" s="365"/>
      <c r="G230" s="176"/>
      <c r="H230" s="400"/>
      <c r="I230" s="401"/>
    </row>
    <row r="231" spans="2:9" x14ac:dyDescent="0.25">
      <c r="B231" s="222"/>
      <c r="C231" s="180"/>
      <c r="D231" s="182"/>
      <c r="E231" s="182"/>
      <c r="F231" s="365"/>
      <c r="G231" s="176"/>
      <c r="H231" s="400"/>
      <c r="I231" s="401"/>
    </row>
    <row r="232" spans="2:9" x14ac:dyDescent="0.25">
      <c r="B232" s="222"/>
      <c r="C232" s="180"/>
      <c r="D232" s="182"/>
      <c r="E232" s="182"/>
      <c r="F232" s="365"/>
      <c r="G232" s="176"/>
      <c r="H232" s="400"/>
      <c r="I232" s="401"/>
    </row>
    <row r="233" spans="2:9" x14ac:dyDescent="0.25">
      <c r="B233" s="222"/>
      <c r="C233" s="180"/>
      <c r="D233" s="182"/>
      <c r="E233" s="182"/>
      <c r="F233" s="365"/>
      <c r="G233" s="176"/>
      <c r="H233" s="400"/>
      <c r="I233" s="401"/>
    </row>
    <row r="234" spans="2:9" x14ac:dyDescent="0.25">
      <c r="B234" s="222"/>
      <c r="C234" s="180"/>
      <c r="D234" s="182"/>
      <c r="E234" s="182"/>
      <c r="F234" s="365"/>
      <c r="G234" s="176"/>
      <c r="H234" s="400"/>
      <c r="I234" s="401"/>
    </row>
    <row r="235" spans="2:9" x14ac:dyDescent="0.25">
      <c r="B235" s="222"/>
      <c r="C235" s="180"/>
      <c r="D235" s="182"/>
      <c r="E235" s="182"/>
      <c r="F235" s="365"/>
      <c r="G235" s="176"/>
      <c r="H235" s="400"/>
      <c r="I235" s="401"/>
    </row>
    <row r="236" spans="2:9" x14ac:dyDescent="0.25">
      <c r="B236" s="222"/>
      <c r="C236" s="180"/>
      <c r="D236" s="182"/>
      <c r="E236" s="182"/>
      <c r="F236" s="365"/>
      <c r="G236" s="176"/>
      <c r="H236" s="400"/>
      <c r="I236" s="401"/>
    </row>
    <row r="237" spans="2:9" x14ac:dyDescent="0.25">
      <c r="B237" s="222"/>
      <c r="C237" s="180"/>
      <c r="D237" s="182"/>
      <c r="E237" s="182"/>
      <c r="F237" s="365"/>
      <c r="G237" s="176"/>
      <c r="H237" s="400"/>
      <c r="I237" s="401"/>
    </row>
    <row r="238" spans="2:9" x14ac:dyDescent="0.25">
      <c r="B238" s="222"/>
      <c r="C238" s="180"/>
      <c r="D238" s="182"/>
      <c r="E238" s="182"/>
      <c r="F238" s="365"/>
      <c r="G238" s="176"/>
      <c r="H238" s="400"/>
      <c r="I238" s="401"/>
    </row>
    <row r="239" spans="2:9" x14ac:dyDescent="0.25">
      <c r="B239" s="222"/>
      <c r="C239" s="180"/>
      <c r="D239" s="182"/>
      <c r="E239" s="182"/>
      <c r="F239" s="365"/>
      <c r="G239" s="176"/>
      <c r="H239" s="400"/>
      <c r="I239" s="401"/>
    </row>
    <row r="240" spans="2:9" x14ac:dyDescent="0.25">
      <c r="B240" s="222"/>
      <c r="C240" s="180"/>
      <c r="D240" s="182"/>
      <c r="E240" s="182"/>
      <c r="F240" s="365"/>
      <c r="G240" s="176"/>
      <c r="H240" s="400"/>
      <c r="I240" s="401"/>
    </row>
    <row r="241" spans="2:9" x14ac:dyDescent="0.25">
      <c r="B241" s="222"/>
      <c r="C241" s="180"/>
      <c r="D241" s="182"/>
      <c r="E241" s="182"/>
      <c r="F241" s="365"/>
      <c r="G241" s="176"/>
      <c r="H241" s="400"/>
      <c r="I241" s="401"/>
    </row>
    <row r="242" spans="2:9" x14ac:dyDescent="0.25">
      <c r="B242" s="222"/>
      <c r="C242" s="180"/>
      <c r="D242" s="182"/>
      <c r="E242" s="182"/>
      <c r="F242" s="365"/>
      <c r="G242" s="176"/>
      <c r="H242" s="400"/>
      <c r="I242" s="401"/>
    </row>
    <row r="243" spans="2:9" x14ac:dyDescent="0.25">
      <c r="B243" s="222"/>
      <c r="C243" s="180"/>
      <c r="D243" s="182"/>
      <c r="E243" s="182"/>
      <c r="F243" s="365"/>
      <c r="G243" s="176"/>
      <c r="H243" s="400"/>
      <c r="I243" s="401"/>
    </row>
    <row r="244" spans="2:9" x14ac:dyDescent="0.25">
      <c r="B244" s="222"/>
      <c r="C244" s="180"/>
      <c r="D244" s="182"/>
      <c r="E244" s="182"/>
      <c r="F244" s="365"/>
      <c r="G244" s="176"/>
      <c r="H244" s="400"/>
      <c r="I244" s="401"/>
    </row>
    <row r="245" spans="2:9" x14ac:dyDescent="0.25">
      <c r="B245" s="222"/>
      <c r="C245" s="180"/>
      <c r="D245" s="182"/>
      <c r="E245" s="182"/>
      <c r="F245" s="365"/>
      <c r="G245" s="176"/>
      <c r="H245" s="400"/>
      <c r="I245" s="401"/>
    </row>
    <row r="246" spans="2:9" x14ac:dyDescent="0.25">
      <c r="B246" s="222"/>
      <c r="C246" s="180"/>
      <c r="D246" s="182"/>
      <c r="E246" s="182"/>
      <c r="F246" s="365"/>
      <c r="G246" s="176"/>
      <c r="H246" s="400"/>
      <c r="I246" s="401"/>
    </row>
    <row r="247" spans="2:9" x14ac:dyDescent="0.25">
      <c r="B247" s="222"/>
      <c r="C247" s="180"/>
      <c r="D247" s="182"/>
      <c r="E247" s="182"/>
      <c r="F247" s="365"/>
      <c r="G247" s="176"/>
      <c r="H247" s="400"/>
      <c r="I247" s="401"/>
    </row>
    <row r="248" spans="2:9" x14ac:dyDescent="0.25">
      <c r="B248" s="222"/>
      <c r="C248" s="180"/>
      <c r="D248" s="182"/>
      <c r="E248" s="182"/>
      <c r="F248" s="365"/>
      <c r="G248" s="176"/>
      <c r="H248" s="400"/>
      <c r="I248" s="401"/>
    </row>
    <row r="249" spans="2:9" x14ac:dyDescent="0.25">
      <c r="B249" s="222"/>
      <c r="C249" s="180"/>
      <c r="D249" s="182"/>
      <c r="E249" s="182"/>
      <c r="F249" s="365"/>
      <c r="G249" s="176"/>
      <c r="H249" s="400"/>
      <c r="I249" s="401"/>
    </row>
    <row r="250" spans="2:9" x14ac:dyDescent="0.25">
      <c r="B250" s="222"/>
      <c r="C250" s="180"/>
      <c r="D250" s="182"/>
      <c r="E250" s="182"/>
      <c r="F250" s="365"/>
      <c r="G250" s="176"/>
      <c r="H250" s="400"/>
      <c r="I250" s="401"/>
    </row>
    <row r="251" spans="2:9" x14ac:dyDescent="0.25">
      <c r="B251" s="222"/>
      <c r="C251" s="180"/>
      <c r="D251" s="182"/>
      <c r="E251" s="182"/>
      <c r="F251" s="365"/>
      <c r="G251" s="176"/>
      <c r="H251" s="400"/>
      <c r="I251" s="401"/>
    </row>
    <row r="252" spans="2:9" x14ac:dyDescent="0.25">
      <c r="B252" s="222"/>
      <c r="C252" s="180"/>
      <c r="D252" s="182"/>
      <c r="E252" s="182"/>
      <c r="F252" s="365"/>
      <c r="G252" s="176"/>
      <c r="H252" s="400"/>
      <c r="I252" s="401"/>
    </row>
    <row r="253" spans="2:9" x14ac:dyDescent="0.25">
      <c r="B253" s="222"/>
      <c r="C253" s="180"/>
      <c r="D253" s="182"/>
      <c r="E253" s="182"/>
      <c r="F253" s="365"/>
      <c r="G253" s="176"/>
      <c r="H253" s="400"/>
      <c r="I253" s="401"/>
    </row>
    <row r="254" spans="2:9" x14ac:dyDescent="0.25">
      <c r="B254" s="222"/>
      <c r="C254" s="180"/>
      <c r="D254" s="182"/>
      <c r="E254" s="182"/>
      <c r="F254" s="365"/>
      <c r="G254" s="176"/>
      <c r="H254" s="400"/>
      <c r="I254" s="401"/>
    </row>
    <row r="255" spans="2:9" x14ac:dyDescent="0.25">
      <c r="B255" s="222"/>
      <c r="C255" s="180"/>
      <c r="D255" s="182"/>
      <c r="E255" s="182"/>
      <c r="F255" s="365"/>
      <c r="G255" s="176"/>
      <c r="H255" s="400"/>
      <c r="I255" s="401"/>
    </row>
    <row r="256" spans="2:9" x14ac:dyDescent="0.25">
      <c r="B256" s="222"/>
      <c r="C256" s="180"/>
      <c r="D256" s="182"/>
      <c r="E256" s="182"/>
      <c r="F256" s="365"/>
      <c r="G256" s="176"/>
      <c r="H256" s="400"/>
      <c r="I256" s="401"/>
    </row>
    <row r="257" spans="2:9" x14ac:dyDescent="0.25">
      <c r="B257" s="222"/>
      <c r="C257" s="180"/>
      <c r="D257" s="182"/>
      <c r="E257" s="182"/>
      <c r="F257" s="365"/>
      <c r="G257" s="176"/>
      <c r="H257" s="400"/>
      <c r="I257" s="401"/>
    </row>
    <row r="258" spans="2:9" x14ac:dyDescent="0.25">
      <c r="B258" s="222"/>
      <c r="C258" s="180"/>
      <c r="D258" s="182"/>
      <c r="E258" s="182"/>
      <c r="F258" s="365"/>
      <c r="G258" s="176"/>
      <c r="H258" s="400"/>
      <c r="I258" s="401"/>
    </row>
    <row r="259" spans="2:9" x14ac:dyDescent="0.25">
      <c r="B259" s="222"/>
      <c r="C259" s="180"/>
      <c r="D259" s="182"/>
      <c r="E259" s="182"/>
      <c r="F259" s="365"/>
      <c r="G259" s="176"/>
      <c r="H259" s="400"/>
      <c r="I259" s="401"/>
    </row>
    <row r="260" spans="2:9" x14ac:dyDescent="0.25">
      <c r="B260" s="222"/>
      <c r="C260" s="180"/>
      <c r="D260" s="182"/>
      <c r="E260" s="182"/>
      <c r="F260" s="365"/>
      <c r="G260" s="176"/>
      <c r="H260" s="400"/>
      <c r="I260" s="401"/>
    </row>
    <row r="261" spans="2:9" x14ac:dyDescent="0.25">
      <c r="B261" s="222"/>
      <c r="C261" s="180"/>
      <c r="D261" s="182"/>
      <c r="E261" s="182"/>
      <c r="F261" s="365"/>
      <c r="G261" s="176"/>
      <c r="H261" s="400"/>
      <c r="I261" s="401"/>
    </row>
    <row r="262" spans="2:9" x14ac:dyDescent="0.25">
      <c r="B262" s="222"/>
      <c r="C262" s="180"/>
      <c r="D262" s="182"/>
      <c r="E262" s="182"/>
      <c r="F262" s="365"/>
      <c r="G262" s="176"/>
      <c r="H262" s="400"/>
      <c r="I262" s="401"/>
    </row>
    <row r="263" spans="2:9" x14ac:dyDescent="0.25">
      <c r="B263" s="222"/>
      <c r="C263" s="180"/>
      <c r="D263" s="182"/>
      <c r="E263" s="182"/>
      <c r="F263" s="365"/>
      <c r="G263" s="176"/>
      <c r="H263" s="400"/>
      <c r="I263" s="401"/>
    </row>
    <row r="264" spans="2:9" x14ac:dyDescent="0.25">
      <c r="B264" s="222"/>
      <c r="C264" s="180"/>
      <c r="D264" s="182"/>
      <c r="E264" s="182"/>
      <c r="F264" s="365"/>
      <c r="G264" s="176"/>
      <c r="H264" s="400"/>
      <c r="I264" s="401"/>
    </row>
    <row r="265" spans="2:9" x14ac:dyDescent="0.25">
      <c r="B265" s="222"/>
      <c r="C265" s="180"/>
      <c r="D265" s="182"/>
      <c r="E265" s="182"/>
      <c r="F265" s="365"/>
      <c r="G265" s="176"/>
      <c r="H265" s="400"/>
      <c r="I265" s="401"/>
    </row>
    <row r="266" spans="2:9" x14ac:dyDescent="0.25">
      <c r="B266" s="222"/>
      <c r="C266" s="180"/>
      <c r="D266" s="182"/>
      <c r="E266" s="182"/>
      <c r="F266" s="365"/>
      <c r="G266" s="176"/>
      <c r="H266" s="400"/>
      <c r="I266" s="401"/>
    </row>
    <row r="267" spans="2:9" x14ac:dyDescent="0.25">
      <c r="B267" s="222"/>
      <c r="C267" s="180"/>
      <c r="D267" s="182"/>
      <c r="E267" s="182"/>
      <c r="F267" s="365"/>
      <c r="G267" s="176"/>
      <c r="H267" s="400"/>
      <c r="I267" s="401"/>
    </row>
    <row r="268" spans="2:9" x14ac:dyDescent="0.25">
      <c r="B268" s="222"/>
      <c r="C268" s="180"/>
      <c r="D268" s="182"/>
      <c r="E268" s="182"/>
      <c r="F268" s="365"/>
      <c r="G268" s="176"/>
      <c r="H268" s="400"/>
      <c r="I268" s="401"/>
    </row>
    <row r="269" spans="2:9" x14ac:dyDescent="0.25">
      <c r="B269" s="222"/>
      <c r="C269" s="180"/>
      <c r="D269" s="182"/>
      <c r="E269" s="182"/>
      <c r="F269" s="365"/>
      <c r="G269" s="176"/>
      <c r="H269" s="400"/>
      <c r="I269" s="401"/>
    </row>
    <row r="270" spans="2:9" x14ac:dyDescent="0.25">
      <c r="B270" s="222"/>
      <c r="C270" s="180"/>
      <c r="D270" s="182"/>
      <c r="E270" s="182"/>
      <c r="F270" s="365"/>
      <c r="G270" s="176"/>
      <c r="H270" s="400"/>
      <c r="I270" s="401"/>
    </row>
    <row r="271" spans="2:9" x14ac:dyDescent="0.25">
      <c r="B271" s="222"/>
      <c r="C271" s="180"/>
      <c r="D271" s="182"/>
      <c r="E271" s="182"/>
      <c r="F271" s="365"/>
      <c r="G271" s="176"/>
      <c r="H271" s="400"/>
      <c r="I271" s="401"/>
    </row>
    <row r="272" spans="2:9" x14ac:dyDescent="0.25">
      <c r="B272" s="222"/>
      <c r="C272" s="180"/>
      <c r="D272" s="182"/>
      <c r="E272" s="182"/>
      <c r="F272" s="365"/>
      <c r="G272" s="176"/>
      <c r="H272" s="400"/>
      <c r="I272" s="401"/>
    </row>
    <row r="273" spans="2:9" x14ac:dyDescent="0.25">
      <c r="B273" s="222"/>
      <c r="C273" s="180"/>
      <c r="D273" s="182"/>
      <c r="E273" s="182"/>
      <c r="F273" s="365"/>
      <c r="G273" s="176"/>
      <c r="H273" s="400"/>
      <c r="I273" s="401"/>
    </row>
    <row r="274" spans="2:9" x14ac:dyDescent="0.25">
      <c r="B274" s="222"/>
      <c r="C274" s="180"/>
      <c r="D274" s="182"/>
      <c r="E274" s="182"/>
      <c r="F274" s="365"/>
      <c r="G274" s="176"/>
      <c r="H274" s="400"/>
      <c r="I274" s="401"/>
    </row>
    <row r="275" spans="2:9" x14ac:dyDescent="0.25">
      <c r="B275" s="222"/>
      <c r="C275" s="180"/>
      <c r="D275" s="182"/>
      <c r="E275" s="182"/>
      <c r="F275" s="365"/>
      <c r="G275" s="176"/>
      <c r="H275" s="400"/>
      <c r="I275" s="401"/>
    </row>
    <row r="276" spans="2:9" x14ac:dyDescent="0.25">
      <c r="B276" s="222"/>
      <c r="C276" s="180"/>
      <c r="D276" s="182"/>
      <c r="E276" s="182"/>
      <c r="F276" s="365"/>
      <c r="G276" s="176"/>
      <c r="H276" s="400"/>
      <c r="I276" s="401"/>
    </row>
    <row r="277" spans="2:9" x14ac:dyDescent="0.25">
      <c r="B277" s="222"/>
      <c r="C277" s="180"/>
      <c r="D277" s="182"/>
      <c r="E277" s="182"/>
      <c r="F277" s="365"/>
      <c r="G277" s="176"/>
      <c r="H277" s="400"/>
      <c r="I277" s="401"/>
    </row>
    <row r="278" spans="2:9" x14ac:dyDescent="0.25">
      <c r="B278" s="222"/>
      <c r="C278" s="180"/>
      <c r="D278" s="182"/>
      <c r="E278" s="182"/>
      <c r="F278" s="365"/>
      <c r="G278" s="176"/>
      <c r="H278" s="400"/>
      <c r="I278" s="401"/>
    </row>
    <row r="279" spans="2:9" x14ac:dyDescent="0.25">
      <c r="B279" s="222"/>
      <c r="C279" s="180"/>
      <c r="D279" s="182"/>
      <c r="E279" s="182"/>
      <c r="F279" s="365"/>
      <c r="G279" s="176"/>
      <c r="H279" s="400"/>
      <c r="I279" s="401"/>
    </row>
    <row r="280" spans="2:9" x14ac:dyDescent="0.25">
      <c r="B280" s="222"/>
      <c r="C280" s="180"/>
      <c r="D280" s="182"/>
      <c r="E280" s="182"/>
      <c r="F280" s="365"/>
      <c r="G280" s="176"/>
      <c r="H280" s="400"/>
      <c r="I280" s="401"/>
    </row>
    <row r="281" spans="2:9" x14ac:dyDescent="0.25">
      <c r="B281" s="222"/>
      <c r="C281" s="180"/>
      <c r="D281" s="182"/>
      <c r="E281" s="182"/>
      <c r="F281" s="365"/>
      <c r="G281" s="176"/>
      <c r="H281" s="400"/>
      <c r="I281" s="401"/>
    </row>
    <row r="282" spans="2:9" x14ac:dyDescent="0.25">
      <c r="B282" s="222"/>
      <c r="C282" s="180"/>
      <c r="D282" s="182"/>
      <c r="E282" s="182"/>
      <c r="F282" s="365"/>
      <c r="G282" s="176"/>
      <c r="H282" s="400"/>
      <c r="I282" s="401"/>
    </row>
    <row r="283" spans="2:9" x14ac:dyDescent="0.25">
      <c r="B283" s="222"/>
      <c r="C283" s="180"/>
      <c r="D283" s="182"/>
      <c r="E283" s="182"/>
      <c r="F283" s="365"/>
      <c r="G283" s="176"/>
      <c r="H283" s="400"/>
      <c r="I283" s="401"/>
    </row>
    <row r="284" spans="2:9" x14ac:dyDescent="0.25">
      <c r="B284" s="222"/>
      <c r="C284" s="180"/>
      <c r="D284" s="182"/>
      <c r="E284" s="182"/>
      <c r="F284" s="365"/>
      <c r="G284" s="176"/>
      <c r="H284" s="400"/>
      <c r="I284" s="401"/>
    </row>
    <row r="285" spans="2:9" x14ac:dyDescent="0.25">
      <c r="B285" s="222"/>
      <c r="C285" s="180"/>
      <c r="D285" s="182"/>
      <c r="E285" s="182"/>
      <c r="F285" s="365"/>
      <c r="G285" s="176"/>
      <c r="H285" s="400"/>
      <c r="I285" s="401"/>
    </row>
    <row r="286" spans="2:9" x14ac:dyDescent="0.25">
      <c r="B286" s="222"/>
      <c r="C286" s="180"/>
      <c r="D286" s="182"/>
      <c r="E286" s="182"/>
      <c r="F286" s="365"/>
      <c r="G286" s="176"/>
      <c r="H286" s="400"/>
      <c r="I286" s="401"/>
    </row>
    <row r="287" spans="2:9" x14ac:dyDescent="0.25">
      <c r="B287" s="222"/>
      <c r="C287" s="180"/>
      <c r="D287" s="182"/>
      <c r="E287" s="182"/>
      <c r="F287" s="365"/>
      <c r="G287" s="176"/>
      <c r="H287" s="400"/>
      <c r="I287" s="401"/>
    </row>
    <row r="288" spans="2:9" x14ac:dyDescent="0.25">
      <c r="B288" s="222"/>
      <c r="C288" s="180"/>
      <c r="D288" s="182"/>
      <c r="E288" s="182"/>
      <c r="F288" s="365"/>
      <c r="G288" s="176"/>
      <c r="H288" s="400"/>
      <c r="I288" s="401"/>
    </row>
    <row r="289" spans="2:9" x14ac:dyDescent="0.25">
      <c r="B289" s="222"/>
      <c r="C289" s="180"/>
      <c r="D289" s="182"/>
      <c r="E289" s="182"/>
      <c r="F289" s="365"/>
      <c r="G289" s="176"/>
      <c r="H289" s="400"/>
      <c r="I289" s="401"/>
    </row>
    <row r="290" spans="2:9" x14ac:dyDescent="0.25">
      <c r="B290" s="222"/>
      <c r="C290" s="180"/>
      <c r="D290" s="182"/>
      <c r="E290" s="182"/>
      <c r="F290" s="365"/>
      <c r="G290" s="176"/>
      <c r="H290" s="400"/>
      <c r="I290" s="401"/>
    </row>
    <row r="291" spans="2:9" x14ac:dyDescent="0.25">
      <c r="B291" s="222"/>
      <c r="C291" s="180"/>
      <c r="D291" s="182"/>
      <c r="E291" s="182"/>
      <c r="F291" s="365"/>
      <c r="G291" s="176"/>
      <c r="H291" s="400"/>
      <c r="I291" s="401"/>
    </row>
    <row r="292" spans="2:9" x14ac:dyDescent="0.25">
      <c r="B292" s="222"/>
      <c r="C292" s="180"/>
      <c r="D292" s="182"/>
      <c r="E292" s="182"/>
      <c r="F292" s="365"/>
      <c r="G292" s="176"/>
      <c r="H292" s="400"/>
      <c r="I292" s="401"/>
    </row>
    <row r="293" spans="2:9" x14ac:dyDescent="0.25">
      <c r="B293" s="222"/>
      <c r="C293" s="180"/>
      <c r="D293" s="182"/>
      <c r="E293" s="182"/>
      <c r="F293" s="365"/>
      <c r="G293" s="176"/>
      <c r="H293" s="400"/>
      <c r="I293" s="401"/>
    </row>
    <row r="294" spans="2:9" x14ac:dyDescent="0.25">
      <c r="B294" s="222"/>
      <c r="C294" s="180"/>
      <c r="D294" s="182"/>
      <c r="E294" s="182"/>
      <c r="F294" s="365"/>
      <c r="G294" s="176"/>
      <c r="H294" s="400"/>
      <c r="I294" s="401"/>
    </row>
    <row r="295" spans="2:9" x14ac:dyDescent="0.25">
      <c r="B295" s="222"/>
      <c r="C295" s="180"/>
      <c r="D295" s="182"/>
      <c r="E295" s="182"/>
      <c r="F295" s="365"/>
      <c r="G295" s="176"/>
      <c r="H295" s="400"/>
      <c r="I295" s="401"/>
    </row>
    <row r="296" spans="2:9" x14ac:dyDescent="0.25">
      <c r="B296" s="222"/>
      <c r="C296" s="180"/>
      <c r="D296" s="182"/>
      <c r="E296" s="182"/>
      <c r="F296" s="365"/>
      <c r="G296" s="176"/>
      <c r="H296" s="400"/>
      <c r="I296" s="401"/>
    </row>
    <row r="297" spans="2:9" x14ac:dyDescent="0.25">
      <c r="B297" s="222"/>
      <c r="C297" s="180"/>
      <c r="D297" s="182"/>
      <c r="E297" s="182"/>
      <c r="F297" s="365"/>
      <c r="G297" s="176"/>
      <c r="H297" s="400"/>
      <c r="I297" s="401"/>
    </row>
    <row r="298" spans="2:9" x14ac:dyDescent="0.25">
      <c r="B298" s="222"/>
      <c r="C298" s="180"/>
      <c r="D298" s="182"/>
      <c r="E298" s="182"/>
      <c r="F298" s="365"/>
      <c r="G298" s="176"/>
      <c r="H298" s="400"/>
      <c r="I298" s="401"/>
    </row>
    <row r="299" spans="2:9" x14ac:dyDescent="0.25">
      <c r="B299" s="222"/>
      <c r="C299" s="180"/>
      <c r="D299" s="182"/>
      <c r="E299" s="182"/>
      <c r="F299" s="365"/>
      <c r="G299" s="176"/>
      <c r="H299" s="400"/>
      <c r="I299" s="401"/>
    </row>
    <row r="300" spans="2:9" x14ac:dyDescent="0.25">
      <c r="B300" s="222"/>
      <c r="C300" s="180"/>
      <c r="D300" s="182"/>
      <c r="E300" s="182"/>
      <c r="F300" s="365"/>
      <c r="G300" s="176"/>
      <c r="H300" s="400"/>
      <c r="I300" s="401"/>
    </row>
    <row r="301" spans="2:9" x14ac:dyDescent="0.25">
      <c r="B301" s="222"/>
      <c r="C301" s="180"/>
      <c r="D301" s="182"/>
      <c r="E301" s="182"/>
      <c r="F301" s="365"/>
      <c r="G301" s="176"/>
      <c r="H301" s="400"/>
      <c r="I301" s="401"/>
    </row>
    <row r="302" spans="2:9" x14ac:dyDescent="0.25">
      <c r="B302" s="222"/>
      <c r="C302" s="180"/>
      <c r="D302" s="182"/>
      <c r="E302" s="182"/>
      <c r="F302" s="365"/>
      <c r="G302" s="176"/>
      <c r="H302" s="400"/>
      <c r="I302" s="401"/>
    </row>
    <row r="303" spans="2:9" x14ac:dyDescent="0.25">
      <c r="B303" s="222"/>
      <c r="C303" s="180"/>
      <c r="D303" s="182"/>
      <c r="E303" s="182"/>
      <c r="F303" s="365"/>
      <c r="G303" s="176"/>
      <c r="H303" s="400"/>
      <c r="I303" s="401"/>
    </row>
    <row r="304" spans="2:9" x14ac:dyDescent="0.25">
      <c r="B304" s="222"/>
      <c r="C304" s="180"/>
      <c r="D304" s="182"/>
      <c r="E304" s="182"/>
      <c r="F304" s="365"/>
      <c r="G304" s="176"/>
      <c r="H304" s="400"/>
      <c r="I304" s="401"/>
    </row>
    <row r="305" spans="2:9" x14ac:dyDescent="0.25">
      <c r="B305" s="222"/>
      <c r="C305" s="180"/>
      <c r="D305" s="182"/>
      <c r="E305" s="182"/>
      <c r="F305" s="365"/>
      <c r="G305" s="176"/>
      <c r="H305" s="400"/>
      <c r="I305" s="401"/>
    </row>
    <row r="306" spans="2:9" x14ac:dyDescent="0.25">
      <c r="B306" s="222"/>
      <c r="C306" s="180"/>
      <c r="D306" s="182"/>
      <c r="E306" s="182"/>
      <c r="F306" s="365"/>
      <c r="G306" s="176"/>
      <c r="H306" s="400"/>
      <c r="I306" s="401"/>
    </row>
    <row r="307" spans="2:9" x14ac:dyDescent="0.25">
      <c r="B307" s="222"/>
      <c r="C307" s="180"/>
      <c r="D307" s="182"/>
      <c r="E307" s="182"/>
      <c r="F307" s="365"/>
      <c r="G307" s="176"/>
      <c r="H307" s="400"/>
      <c r="I307" s="401"/>
    </row>
    <row r="308" spans="2:9" x14ac:dyDescent="0.25">
      <c r="B308" s="222"/>
      <c r="C308" s="180"/>
      <c r="D308" s="182"/>
      <c r="E308" s="182"/>
      <c r="F308" s="365"/>
      <c r="G308" s="176"/>
      <c r="H308" s="400"/>
      <c r="I308" s="401"/>
    </row>
    <row r="309" spans="2:9" x14ac:dyDescent="0.25">
      <c r="B309" s="222"/>
      <c r="C309" s="180"/>
      <c r="D309" s="182"/>
      <c r="E309" s="182"/>
      <c r="F309" s="365"/>
      <c r="G309" s="176"/>
      <c r="H309" s="400"/>
      <c r="I309" s="401"/>
    </row>
    <row r="310" spans="2:9" x14ac:dyDescent="0.25">
      <c r="B310" s="222"/>
      <c r="C310" s="180"/>
      <c r="D310" s="182"/>
      <c r="E310" s="182"/>
      <c r="F310" s="365"/>
      <c r="G310" s="176"/>
      <c r="H310" s="400"/>
      <c r="I310" s="401"/>
    </row>
    <row r="311" spans="2:9" x14ac:dyDescent="0.25">
      <c r="B311" s="222"/>
      <c r="C311" s="180"/>
      <c r="D311" s="182"/>
      <c r="E311" s="182"/>
      <c r="F311" s="365"/>
      <c r="G311" s="176"/>
      <c r="H311" s="400"/>
      <c r="I311" s="401"/>
    </row>
    <row r="312" spans="2:9" x14ac:dyDescent="0.25">
      <c r="B312" s="222"/>
      <c r="C312" s="180"/>
      <c r="D312" s="182"/>
      <c r="E312" s="182"/>
      <c r="F312" s="365"/>
      <c r="G312" s="176"/>
      <c r="H312" s="400"/>
      <c r="I312" s="401"/>
    </row>
    <row r="313" spans="2:9" x14ac:dyDescent="0.25">
      <c r="B313" s="222"/>
      <c r="C313" s="180"/>
      <c r="D313" s="182"/>
      <c r="E313" s="182"/>
      <c r="F313" s="365"/>
      <c r="G313" s="176"/>
      <c r="H313" s="400"/>
      <c r="I313" s="401"/>
    </row>
    <row r="314" spans="2:9" x14ac:dyDescent="0.25">
      <c r="B314" s="222"/>
      <c r="C314" s="180"/>
      <c r="D314" s="182"/>
      <c r="E314" s="182"/>
      <c r="F314" s="365"/>
      <c r="G314" s="176"/>
      <c r="H314" s="400"/>
      <c r="I314" s="401"/>
    </row>
    <row r="315" spans="2:9" x14ac:dyDescent="0.25">
      <c r="B315" s="222"/>
      <c r="C315" s="180"/>
      <c r="D315" s="182"/>
      <c r="E315" s="182"/>
      <c r="F315" s="365"/>
      <c r="G315" s="176"/>
      <c r="H315" s="400"/>
      <c r="I315" s="401"/>
    </row>
    <row r="316" spans="2:9" x14ac:dyDescent="0.25">
      <c r="B316" s="222"/>
      <c r="C316" s="180"/>
      <c r="D316" s="182"/>
      <c r="E316" s="182"/>
      <c r="F316" s="365"/>
      <c r="G316" s="176"/>
      <c r="H316" s="400"/>
      <c r="I316" s="401"/>
    </row>
    <row r="317" spans="2:9" x14ac:dyDescent="0.25">
      <c r="B317" s="222"/>
      <c r="C317" s="180"/>
      <c r="D317" s="182"/>
      <c r="E317" s="182"/>
      <c r="F317" s="365"/>
      <c r="G317" s="176"/>
      <c r="H317" s="400"/>
      <c r="I317" s="401"/>
    </row>
    <row r="318" spans="2:9" x14ac:dyDescent="0.25">
      <c r="B318" s="222"/>
      <c r="C318" s="180"/>
      <c r="D318" s="182"/>
      <c r="E318" s="182"/>
      <c r="F318" s="365"/>
      <c r="G318" s="176"/>
      <c r="H318" s="400"/>
      <c r="I318" s="401"/>
    </row>
    <row r="319" spans="2:9" x14ac:dyDescent="0.25">
      <c r="B319" s="222"/>
      <c r="C319" s="180"/>
      <c r="D319" s="182"/>
      <c r="E319" s="182"/>
      <c r="F319" s="365"/>
      <c r="G319" s="176"/>
      <c r="H319" s="400"/>
      <c r="I319" s="401"/>
    </row>
    <row r="320" spans="2:9" x14ac:dyDescent="0.25">
      <c r="B320" s="222"/>
      <c r="C320" s="180"/>
      <c r="D320" s="182"/>
      <c r="E320" s="182"/>
      <c r="F320" s="365"/>
      <c r="G320" s="176"/>
      <c r="H320" s="400"/>
      <c r="I320" s="401"/>
    </row>
    <row r="321" spans="2:9" x14ac:dyDescent="0.25">
      <c r="B321" s="222"/>
      <c r="C321" s="180"/>
      <c r="D321" s="182"/>
      <c r="E321" s="182"/>
      <c r="F321" s="365"/>
      <c r="G321" s="176"/>
      <c r="H321" s="400"/>
      <c r="I321" s="401"/>
    </row>
    <row r="322" spans="2:9" x14ac:dyDescent="0.25">
      <c r="B322" s="222"/>
      <c r="C322" s="180"/>
      <c r="D322" s="182"/>
      <c r="E322" s="182"/>
      <c r="F322" s="365"/>
      <c r="G322" s="176"/>
      <c r="H322" s="400"/>
      <c r="I322" s="401"/>
    </row>
    <row r="323" spans="2:9" x14ac:dyDescent="0.25">
      <c r="B323" s="222"/>
      <c r="C323" s="180"/>
      <c r="D323" s="182"/>
      <c r="E323" s="182"/>
      <c r="F323" s="365"/>
      <c r="G323" s="176"/>
      <c r="H323" s="400"/>
      <c r="I323" s="401"/>
    </row>
    <row r="324" spans="2:9" x14ac:dyDescent="0.25">
      <c r="B324" s="222"/>
      <c r="C324" s="180"/>
      <c r="D324" s="182"/>
      <c r="E324" s="182"/>
      <c r="F324" s="365"/>
      <c r="G324" s="176"/>
      <c r="H324" s="400"/>
      <c r="I324" s="401"/>
    </row>
    <row r="325" spans="2:9" x14ac:dyDescent="0.25">
      <c r="B325" s="222"/>
      <c r="C325" s="180"/>
      <c r="D325" s="182"/>
      <c r="E325" s="182"/>
      <c r="F325" s="365"/>
      <c r="G325" s="176"/>
      <c r="H325" s="400"/>
      <c r="I325" s="401"/>
    </row>
    <row r="326" spans="2:9" x14ac:dyDescent="0.25">
      <c r="B326" s="222"/>
      <c r="C326" s="180"/>
      <c r="D326" s="182"/>
      <c r="E326" s="182"/>
      <c r="F326" s="365"/>
      <c r="G326" s="176"/>
      <c r="H326" s="400"/>
      <c r="I326" s="401"/>
    </row>
    <row r="327" spans="2:9" x14ac:dyDescent="0.25">
      <c r="B327" s="222"/>
      <c r="C327" s="180"/>
      <c r="D327" s="182"/>
      <c r="E327" s="182"/>
      <c r="F327" s="365"/>
      <c r="G327" s="176"/>
      <c r="H327" s="400"/>
      <c r="I327" s="401"/>
    </row>
    <row r="328" spans="2:9" x14ac:dyDescent="0.25">
      <c r="B328" s="222"/>
      <c r="C328" s="180"/>
      <c r="D328" s="182"/>
      <c r="E328" s="182"/>
      <c r="F328" s="365"/>
      <c r="G328" s="176"/>
      <c r="H328" s="400"/>
      <c r="I328" s="401"/>
    </row>
    <row r="329" spans="2:9" x14ac:dyDescent="0.25">
      <c r="B329" s="222"/>
      <c r="C329" s="180"/>
      <c r="D329" s="182"/>
      <c r="E329" s="182"/>
      <c r="F329" s="365"/>
      <c r="G329" s="176"/>
      <c r="H329" s="400"/>
      <c r="I329" s="401"/>
    </row>
    <row r="330" spans="2:9" x14ac:dyDescent="0.25">
      <c r="B330" s="222"/>
      <c r="C330" s="180"/>
      <c r="D330" s="182"/>
      <c r="E330" s="182"/>
      <c r="F330" s="365"/>
      <c r="G330" s="176"/>
      <c r="H330" s="400"/>
      <c r="I330" s="401"/>
    </row>
    <row r="331" spans="2:9" x14ac:dyDescent="0.25">
      <c r="B331" s="222"/>
      <c r="C331" s="180"/>
      <c r="D331" s="182"/>
      <c r="E331" s="182"/>
      <c r="F331" s="365"/>
      <c r="G331" s="176"/>
      <c r="H331" s="400"/>
      <c r="I331" s="401"/>
    </row>
    <row r="332" spans="2:9" x14ac:dyDescent="0.25">
      <c r="B332" s="222"/>
      <c r="C332" s="180"/>
      <c r="D332" s="182"/>
      <c r="E332" s="182"/>
      <c r="F332" s="365"/>
      <c r="G332" s="176"/>
      <c r="H332" s="400"/>
      <c r="I332" s="401"/>
    </row>
    <row r="333" spans="2:9" x14ac:dyDescent="0.25">
      <c r="B333" s="222"/>
      <c r="C333" s="180"/>
      <c r="D333" s="182"/>
      <c r="E333" s="182"/>
      <c r="F333" s="365"/>
      <c r="G333" s="176"/>
      <c r="H333" s="400"/>
      <c r="I333" s="401"/>
    </row>
    <row r="334" spans="2:9" x14ac:dyDescent="0.25">
      <c r="B334" s="222"/>
      <c r="C334" s="180"/>
      <c r="D334" s="182"/>
      <c r="E334" s="182"/>
      <c r="F334" s="365"/>
      <c r="G334" s="176"/>
      <c r="H334" s="400"/>
      <c r="I334" s="401"/>
    </row>
    <row r="335" spans="2:9" x14ac:dyDescent="0.25">
      <c r="B335" s="222"/>
      <c r="C335" s="180"/>
      <c r="D335" s="182"/>
      <c r="E335" s="182"/>
      <c r="F335" s="365"/>
      <c r="G335" s="176"/>
      <c r="H335" s="400"/>
      <c r="I335" s="401"/>
    </row>
    <row r="336" spans="2:9" x14ac:dyDescent="0.25">
      <c r="B336" s="222"/>
      <c r="C336" s="180"/>
      <c r="D336" s="182"/>
      <c r="E336" s="182"/>
      <c r="F336" s="365"/>
      <c r="G336" s="176"/>
      <c r="H336" s="400"/>
      <c r="I336" s="401"/>
    </row>
    <row r="337" spans="2:9" x14ac:dyDescent="0.25">
      <c r="B337" s="222"/>
      <c r="C337" s="180"/>
      <c r="D337" s="182"/>
      <c r="E337" s="182"/>
      <c r="F337" s="365"/>
      <c r="G337" s="176"/>
      <c r="H337" s="400"/>
      <c r="I337" s="401"/>
    </row>
    <row r="338" spans="2:9" x14ac:dyDescent="0.25">
      <c r="B338" s="222"/>
      <c r="C338" s="180"/>
      <c r="D338" s="182"/>
      <c r="E338" s="182"/>
      <c r="F338" s="365"/>
      <c r="G338" s="176"/>
      <c r="H338" s="400"/>
      <c r="I338" s="401"/>
    </row>
    <row r="339" spans="2:9" x14ac:dyDescent="0.25">
      <c r="B339" s="222"/>
      <c r="C339" s="180"/>
      <c r="D339" s="182"/>
      <c r="E339" s="182"/>
      <c r="F339" s="365"/>
      <c r="G339" s="176"/>
      <c r="H339" s="400"/>
      <c r="I339" s="401"/>
    </row>
    <row r="340" spans="2:9" x14ac:dyDescent="0.25">
      <c r="B340" s="222"/>
      <c r="C340" s="180"/>
      <c r="D340" s="182"/>
      <c r="E340" s="182"/>
      <c r="F340" s="365"/>
      <c r="G340" s="176"/>
      <c r="H340" s="400"/>
      <c r="I340" s="401"/>
    </row>
    <row r="341" spans="2:9" x14ac:dyDescent="0.25">
      <c r="B341" s="222"/>
      <c r="C341" s="180"/>
      <c r="D341" s="182"/>
      <c r="E341" s="182"/>
      <c r="F341" s="365"/>
      <c r="G341" s="176"/>
      <c r="H341" s="400"/>
      <c r="I341" s="401"/>
    </row>
    <row r="342" spans="2:9" x14ac:dyDescent="0.25">
      <c r="B342" s="222"/>
      <c r="C342" s="180"/>
      <c r="D342" s="182"/>
      <c r="E342" s="182"/>
      <c r="F342" s="365"/>
      <c r="G342" s="176"/>
      <c r="H342" s="400"/>
      <c r="I342" s="401"/>
    </row>
    <row r="343" spans="2:9" x14ac:dyDescent="0.25">
      <c r="B343" s="222"/>
      <c r="C343" s="180"/>
      <c r="D343" s="182"/>
      <c r="E343" s="182"/>
      <c r="F343" s="365"/>
      <c r="G343" s="176"/>
      <c r="H343" s="400"/>
      <c r="I343" s="401"/>
    </row>
    <row r="344" spans="2:9" x14ac:dyDescent="0.25">
      <c r="B344" s="222"/>
      <c r="C344" s="180"/>
      <c r="D344" s="182"/>
      <c r="E344" s="182"/>
      <c r="F344" s="365"/>
      <c r="G344" s="176"/>
      <c r="H344" s="400"/>
      <c r="I344" s="401"/>
    </row>
    <row r="345" spans="2:9" x14ac:dyDescent="0.25">
      <c r="B345" s="222"/>
      <c r="C345" s="180"/>
      <c r="D345" s="182"/>
      <c r="E345" s="182"/>
      <c r="F345" s="365"/>
      <c r="G345" s="176"/>
      <c r="H345" s="400"/>
      <c r="I345" s="401"/>
    </row>
    <row r="346" spans="2:9" x14ac:dyDescent="0.25">
      <c r="B346" s="222"/>
      <c r="C346" s="180"/>
      <c r="D346" s="182"/>
      <c r="E346" s="182"/>
      <c r="F346" s="365"/>
      <c r="G346" s="176"/>
      <c r="H346" s="400"/>
      <c r="I346" s="401"/>
    </row>
    <row r="347" spans="2:9" x14ac:dyDescent="0.25">
      <c r="B347" s="222"/>
      <c r="C347" s="180"/>
      <c r="D347" s="182"/>
      <c r="E347" s="182"/>
      <c r="F347" s="365"/>
      <c r="G347" s="176"/>
      <c r="H347" s="400"/>
      <c r="I347" s="401"/>
    </row>
    <row r="348" spans="2:9" x14ac:dyDescent="0.25">
      <c r="B348" s="222"/>
      <c r="C348" s="180"/>
      <c r="D348" s="182"/>
      <c r="E348" s="182"/>
      <c r="F348" s="365"/>
      <c r="G348" s="176"/>
      <c r="H348" s="400"/>
      <c r="I348" s="401"/>
    </row>
    <row r="349" spans="2:9" x14ac:dyDescent="0.25">
      <c r="B349" s="222"/>
      <c r="C349" s="180"/>
      <c r="D349" s="182"/>
      <c r="E349" s="182"/>
      <c r="F349" s="365"/>
      <c r="G349" s="176"/>
      <c r="H349" s="400"/>
      <c r="I349" s="401"/>
    </row>
    <row r="350" spans="2:9" x14ac:dyDescent="0.25">
      <c r="B350" s="222"/>
      <c r="C350" s="180"/>
      <c r="D350" s="182"/>
      <c r="E350" s="182"/>
      <c r="F350" s="365"/>
      <c r="G350" s="176"/>
      <c r="H350" s="400"/>
      <c r="I350" s="401"/>
    </row>
    <row r="351" spans="2:9" x14ac:dyDescent="0.25">
      <c r="B351" s="222"/>
      <c r="C351" s="180"/>
      <c r="D351" s="182"/>
      <c r="E351" s="182"/>
      <c r="F351" s="365"/>
      <c r="G351" s="176"/>
      <c r="H351" s="400"/>
      <c r="I351" s="401"/>
    </row>
    <row r="352" spans="2:9" x14ac:dyDescent="0.25">
      <c r="B352" s="222"/>
      <c r="C352" s="180"/>
      <c r="D352" s="182"/>
      <c r="E352" s="182"/>
      <c r="F352" s="365"/>
      <c r="G352" s="176"/>
      <c r="H352" s="400"/>
      <c r="I352" s="401"/>
    </row>
    <row r="353" spans="2:9" x14ac:dyDescent="0.25">
      <c r="B353" s="222"/>
      <c r="C353" s="180"/>
      <c r="D353" s="182"/>
      <c r="E353" s="182"/>
      <c r="F353" s="365"/>
      <c r="G353" s="176"/>
      <c r="H353" s="400"/>
      <c r="I353" s="401"/>
    </row>
    <row r="354" spans="2:9" x14ac:dyDescent="0.25">
      <c r="B354" s="222"/>
      <c r="C354" s="180"/>
      <c r="D354" s="182"/>
      <c r="E354" s="182"/>
      <c r="F354" s="365"/>
      <c r="G354" s="176"/>
      <c r="H354" s="400"/>
      <c r="I354" s="401"/>
    </row>
    <row r="355" spans="2:9" x14ac:dyDescent="0.25">
      <c r="B355" s="222"/>
      <c r="C355" s="180"/>
      <c r="D355" s="182"/>
      <c r="E355" s="182"/>
      <c r="F355" s="365"/>
      <c r="G355" s="176"/>
      <c r="H355" s="400"/>
      <c r="I355" s="401"/>
    </row>
    <row r="356" spans="2:9" x14ac:dyDescent="0.25">
      <c r="B356" s="222"/>
      <c r="C356" s="180"/>
      <c r="D356" s="182"/>
      <c r="E356" s="182"/>
      <c r="F356" s="365"/>
      <c r="G356" s="176"/>
      <c r="H356" s="400"/>
      <c r="I356" s="401"/>
    </row>
    <row r="357" spans="2:9" x14ac:dyDescent="0.25">
      <c r="B357" s="222"/>
      <c r="C357" s="180"/>
      <c r="D357" s="182"/>
      <c r="E357" s="182"/>
      <c r="F357" s="365"/>
      <c r="G357" s="176"/>
      <c r="H357" s="400"/>
      <c r="I357" s="401"/>
    </row>
    <row r="358" spans="2:9" x14ac:dyDescent="0.25">
      <c r="B358" s="222"/>
      <c r="C358" s="180"/>
      <c r="D358" s="182"/>
      <c r="E358" s="182"/>
      <c r="F358" s="365"/>
      <c r="G358" s="176"/>
      <c r="H358" s="400"/>
      <c r="I358" s="401"/>
    </row>
    <row r="359" spans="2:9" x14ac:dyDescent="0.25">
      <c r="B359" s="222"/>
      <c r="C359" s="180"/>
      <c r="D359" s="182"/>
      <c r="E359" s="182"/>
      <c r="F359" s="365"/>
      <c r="G359" s="176"/>
      <c r="H359" s="400"/>
      <c r="I359" s="401"/>
    </row>
    <row r="360" spans="2:9" x14ac:dyDescent="0.25">
      <c r="B360" s="222"/>
      <c r="C360" s="180"/>
      <c r="D360" s="182"/>
      <c r="E360" s="182"/>
      <c r="F360" s="365"/>
      <c r="G360" s="176"/>
      <c r="H360" s="400"/>
      <c r="I360" s="401"/>
    </row>
    <row r="361" spans="2:9" x14ac:dyDescent="0.25">
      <c r="B361" s="222"/>
      <c r="C361" s="180"/>
      <c r="D361" s="182"/>
      <c r="E361" s="182"/>
      <c r="F361" s="365"/>
      <c r="G361" s="176"/>
      <c r="H361" s="400"/>
      <c r="I361" s="401"/>
    </row>
    <row r="362" spans="2:9" x14ac:dyDescent="0.25">
      <c r="B362" s="222"/>
      <c r="C362" s="180"/>
      <c r="D362" s="182"/>
      <c r="E362" s="182"/>
      <c r="F362" s="365"/>
      <c r="G362" s="176"/>
      <c r="H362" s="400"/>
      <c r="I362" s="401"/>
    </row>
    <row r="363" spans="2:9" x14ac:dyDescent="0.25">
      <c r="B363" s="222"/>
      <c r="C363" s="180"/>
      <c r="D363" s="182"/>
      <c r="E363" s="182"/>
      <c r="F363" s="365"/>
      <c r="G363" s="176"/>
      <c r="H363" s="400"/>
      <c r="I363" s="401"/>
    </row>
    <row r="364" spans="2:9" x14ac:dyDescent="0.25">
      <c r="B364" s="222"/>
      <c r="C364" s="180"/>
      <c r="D364" s="182"/>
      <c r="E364" s="182"/>
      <c r="F364" s="365"/>
      <c r="G364" s="176"/>
      <c r="H364" s="400"/>
      <c r="I364" s="401"/>
    </row>
    <row r="365" spans="2:9" x14ac:dyDescent="0.25">
      <c r="B365" s="222"/>
      <c r="C365" s="180"/>
      <c r="D365" s="182"/>
      <c r="E365" s="182"/>
      <c r="F365" s="365"/>
      <c r="G365" s="176"/>
      <c r="H365" s="400"/>
      <c r="I365" s="401"/>
    </row>
    <row r="366" spans="2:9" x14ac:dyDescent="0.25">
      <c r="B366" s="222"/>
      <c r="C366" s="180"/>
      <c r="D366" s="182"/>
      <c r="E366" s="182"/>
      <c r="F366" s="365"/>
      <c r="G366" s="176"/>
      <c r="H366" s="400"/>
      <c r="I366" s="401"/>
    </row>
    <row r="367" spans="2:9" x14ac:dyDescent="0.25">
      <c r="B367" s="222"/>
      <c r="C367" s="180"/>
      <c r="D367" s="182"/>
      <c r="E367" s="182"/>
      <c r="F367" s="365"/>
      <c r="G367" s="176"/>
      <c r="H367" s="400"/>
      <c r="I367" s="401"/>
    </row>
    <row r="368" spans="2:9" x14ac:dyDescent="0.25">
      <c r="B368" s="222"/>
      <c r="C368" s="180"/>
      <c r="D368" s="182"/>
      <c r="E368" s="182"/>
      <c r="F368" s="365"/>
      <c r="G368" s="176"/>
      <c r="H368" s="400"/>
      <c r="I368" s="401"/>
    </row>
    <row r="369" spans="2:9" x14ac:dyDescent="0.25">
      <c r="B369" s="222"/>
      <c r="C369" s="180"/>
      <c r="D369" s="182"/>
      <c r="E369" s="182"/>
      <c r="F369" s="365"/>
      <c r="G369" s="176"/>
      <c r="H369" s="400"/>
      <c r="I369" s="401"/>
    </row>
    <row r="370" spans="2:9" x14ac:dyDescent="0.25">
      <c r="B370" s="222"/>
      <c r="C370" s="180"/>
      <c r="D370" s="182"/>
      <c r="E370" s="182"/>
      <c r="F370" s="365"/>
      <c r="G370" s="176"/>
      <c r="H370" s="400"/>
      <c r="I370" s="401"/>
    </row>
    <row r="371" spans="2:9" x14ac:dyDescent="0.25">
      <c r="B371" s="222"/>
      <c r="C371" s="180"/>
      <c r="D371" s="182"/>
      <c r="E371" s="182"/>
      <c r="F371" s="365"/>
      <c r="G371" s="176"/>
      <c r="H371" s="400"/>
      <c r="I371" s="401"/>
    </row>
    <row r="372" spans="2:9" x14ac:dyDescent="0.25">
      <c r="B372" s="222"/>
      <c r="C372" s="180"/>
      <c r="D372" s="182"/>
      <c r="E372" s="182"/>
      <c r="F372" s="365"/>
      <c r="G372" s="176"/>
      <c r="H372" s="400"/>
      <c r="I372" s="401"/>
    </row>
    <row r="373" spans="2:9" x14ac:dyDescent="0.25">
      <c r="B373" s="222"/>
      <c r="C373" s="180"/>
      <c r="D373" s="182"/>
      <c r="E373" s="182"/>
      <c r="F373" s="365"/>
      <c r="G373" s="176"/>
      <c r="H373" s="400"/>
      <c r="I373" s="401"/>
    </row>
    <row r="374" spans="2:9" x14ac:dyDescent="0.25">
      <c r="B374" s="222"/>
      <c r="C374" s="180"/>
      <c r="D374" s="182"/>
      <c r="E374" s="182"/>
      <c r="F374" s="365"/>
      <c r="G374" s="176"/>
      <c r="H374" s="400"/>
      <c r="I374" s="401"/>
    </row>
    <row r="375" spans="2:9" x14ac:dyDescent="0.25">
      <c r="B375" s="222"/>
      <c r="C375" s="180"/>
      <c r="D375" s="182"/>
      <c r="E375" s="182"/>
      <c r="F375" s="365"/>
      <c r="G375" s="176"/>
      <c r="H375" s="400"/>
      <c r="I375" s="401"/>
    </row>
    <row r="376" spans="2:9" x14ac:dyDescent="0.25">
      <c r="B376" s="222"/>
      <c r="C376" s="180"/>
      <c r="D376" s="182"/>
      <c r="E376" s="182"/>
      <c r="F376" s="365"/>
      <c r="G376" s="176"/>
      <c r="H376" s="400"/>
      <c r="I376" s="401"/>
    </row>
    <row r="377" spans="2:9" x14ac:dyDescent="0.25">
      <c r="B377" s="222"/>
      <c r="C377" s="180"/>
      <c r="D377" s="182"/>
      <c r="E377" s="182"/>
      <c r="F377" s="365"/>
      <c r="G377" s="176"/>
      <c r="H377" s="400"/>
      <c r="I377" s="401"/>
    </row>
    <row r="378" spans="2:9" x14ac:dyDescent="0.25">
      <c r="B378" s="222"/>
      <c r="C378" s="180"/>
      <c r="D378" s="182"/>
      <c r="E378" s="182"/>
      <c r="F378" s="365"/>
      <c r="G378" s="176"/>
      <c r="H378" s="400"/>
      <c r="I378" s="401"/>
    </row>
    <row r="379" spans="2:9" x14ac:dyDescent="0.25">
      <c r="B379" s="222"/>
      <c r="C379" s="180"/>
      <c r="D379" s="182"/>
      <c r="E379" s="182"/>
      <c r="F379" s="365"/>
      <c r="G379" s="176"/>
      <c r="H379" s="400"/>
      <c r="I379" s="401"/>
    </row>
    <row r="380" spans="2:9" x14ac:dyDescent="0.25">
      <c r="B380" s="222"/>
      <c r="C380" s="180"/>
      <c r="D380" s="182"/>
      <c r="E380" s="182"/>
      <c r="F380" s="365"/>
      <c r="G380" s="176"/>
      <c r="H380" s="400"/>
      <c r="I380" s="401"/>
    </row>
    <row r="381" spans="2:9" x14ac:dyDescent="0.25">
      <c r="B381" s="222"/>
      <c r="C381" s="180"/>
      <c r="D381" s="182"/>
      <c r="E381" s="182"/>
      <c r="F381" s="365"/>
      <c r="G381" s="176"/>
      <c r="H381" s="400"/>
      <c r="I381" s="401"/>
    </row>
    <row r="382" spans="2:9" x14ac:dyDescent="0.25">
      <c r="B382" s="222"/>
      <c r="C382" s="180"/>
      <c r="D382" s="182"/>
      <c r="E382" s="182"/>
      <c r="F382" s="365"/>
      <c r="G382" s="176"/>
      <c r="H382" s="400"/>
      <c r="I382" s="401"/>
    </row>
    <row r="383" spans="2:9" x14ac:dyDescent="0.25">
      <c r="B383" s="222"/>
      <c r="C383" s="180"/>
      <c r="D383" s="182"/>
      <c r="E383" s="182"/>
      <c r="F383" s="365"/>
      <c r="G383" s="176"/>
      <c r="H383" s="400"/>
      <c r="I383" s="401"/>
    </row>
    <row r="384" spans="2:9" x14ac:dyDescent="0.25">
      <c r="B384" s="222"/>
      <c r="C384" s="180"/>
      <c r="D384" s="182"/>
      <c r="E384" s="182"/>
      <c r="F384" s="365"/>
      <c r="G384" s="176"/>
      <c r="H384" s="400"/>
      <c r="I384" s="401"/>
    </row>
    <row r="385" spans="2:9" x14ac:dyDescent="0.25">
      <c r="B385" s="222"/>
      <c r="C385" s="180"/>
      <c r="D385" s="182"/>
      <c r="E385" s="182"/>
      <c r="F385" s="365"/>
      <c r="G385" s="176"/>
      <c r="H385" s="400"/>
      <c r="I385" s="401"/>
    </row>
    <row r="386" spans="2:9" x14ac:dyDescent="0.25">
      <c r="B386" s="222"/>
      <c r="C386" s="180"/>
      <c r="D386" s="182"/>
      <c r="E386" s="182"/>
      <c r="F386" s="365"/>
      <c r="G386" s="176"/>
      <c r="H386" s="400"/>
      <c r="I386" s="401"/>
    </row>
    <row r="387" spans="2:9" x14ac:dyDescent="0.25">
      <c r="B387" s="222"/>
      <c r="C387" s="180"/>
      <c r="D387" s="182"/>
      <c r="E387" s="182"/>
      <c r="F387" s="365"/>
      <c r="G387" s="176"/>
      <c r="H387" s="400"/>
      <c r="I387" s="401"/>
    </row>
    <row r="388" spans="2:9" x14ac:dyDescent="0.25">
      <c r="B388" s="222"/>
      <c r="C388" s="180"/>
      <c r="D388" s="182"/>
      <c r="E388" s="182"/>
      <c r="F388" s="365"/>
      <c r="G388" s="176"/>
      <c r="H388" s="400"/>
      <c r="I388" s="401"/>
    </row>
    <row r="389" spans="2:9" x14ac:dyDescent="0.25">
      <c r="B389" s="222"/>
      <c r="C389" s="180"/>
      <c r="D389" s="182"/>
      <c r="E389" s="182"/>
      <c r="F389" s="365"/>
      <c r="G389" s="176"/>
      <c r="H389" s="400"/>
      <c r="I389" s="401"/>
    </row>
    <row r="390" spans="2:9" x14ac:dyDescent="0.25">
      <c r="B390" s="222"/>
      <c r="C390" s="180"/>
      <c r="D390" s="182"/>
      <c r="E390" s="182"/>
      <c r="F390" s="365"/>
      <c r="G390" s="176"/>
      <c r="H390" s="400"/>
      <c r="I390" s="401"/>
    </row>
    <row r="391" spans="2:9" x14ac:dyDescent="0.25">
      <c r="B391" s="222"/>
      <c r="C391" s="180"/>
      <c r="D391" s="182"/>
      <c r="E391" s="182"/>
      <c r="F391" s="365"/>
      <c r="G391" s="176"/>
      <c r="H391" s="400"/>
      <c r="I391" s="401"/>
    </row>
    <row r="392" spans="2:9" x14ac:dyDescent="0.25">
      <c r="B392" s="222"/>
      <c r="C392" s="180"/>
      <c r="D392" s="182"/>
      <c r="E392" s="182"/>
      <c r="F392" s="365"/>
      <c r="G392" s="176"/>
      <c r="H392" s="400"/>
      <c r="I392" s="401"/>
    </row>
    <row r="393" spans="2:9" x14ac:dyDescent="0.25">
      <c r="B393" s="222"/>
      <c r="C393" s="180"/>
      <c r="D393" s="182"/>
      <c r="E393" s="182"/>
      <c r="F393" s="365"/>
      <c r="G393" s="176"/>
      <c r="H393" s="400"/>
      <c r="I393" s="401"/>
    </row>
    <row r="394" spans="2:9" x14ac:dyDescent="0.25">
      <c r="B394" s="222"/>
      <c r="C394" s="180"/>
      <c r="D394" s="182"/>
      <c r="E394" s="182"/>
      <c r="F394" s="365"/>
      <c r="G394" s="176"/>
      <c r="H394" s="400"/>
      <c r="I394" s="401"/>
    </row>
    <row r="395" spans="2:9" x14ac:dyDescent="0.25">
      <c r="B395" s="222"/>
      <c r="C395" s="180"/>
      <c r="D395" s="182"/>
      <c r="E395" s="182"/>
      <c r="F395" s="365"/>
      <c r="G395" s="176"/>
      <c r="H395" s="400"/>
      <c r="I395" s="401"/>
    </row>
    <row r="396" spans="2:9" x14ac:dyDescent="0.25">
      <c r="B396" s="222"/>
      <c r="C396" s="180"/>
      <c r="D396" s="182"/>
      <c r="E396" s="182"/>
      <c r="F396" s="365"/>
      <c r="G396" s="176"/>
      <c r="H396" s="400"/>
      <c r="I396" s="401"/>
    </row>
    <row r="397" spans="2:9" x14ac:dyDescent="0.25">
      <c r="B397" s="222"/>
      <c r="C397" s="180"/>
      <c r="D397" s="182"/>
      <c r="E397" s="182"/>
      <c r="F397" s="365"/>
      <c r="G397" s="176"/>
      <c r="H397" s="400"/>
      <c r="I397" s="401"/>
    </row>
    <row r="398" spans="2:9" x14ac:dyDescent="0.25">
      <c r="B398" s="222"/>
      <c r="C398" s="180"/>
      <c r="D398" s="182"/>
      <c r="E398" s="182"/>
      <c r="F398" s="365"/>
      <c r="G398" s="176"/>
      <c r="H398" s="400"/>
      <c r="I398" s="401"/>
    </row>
    <row r="399" spans="2:9" x14ac:dyDescent="0.25">
      <c r="B399" s="222"/>
      <c r="C399" s="180"/>
      <c r="D399" s="182"/>
      <c r="E399" s="182"/>
      <c r="F399" s="365"/>
      <c r="G399" s="176"/>
      <c r="H399" s="400"/>
      <c r="I399" s="401"/>
    </row>
    <row r="400" spans="2:9" x14ac:dyDescent="0.25">
      <c r="B400" s="222"/>
      <c r="C400" s="180"/>
      <c r="D400" s="182"/>
      <c r="E400" s="182"/>
      <c r="F400" s="365"/>
      <c r="G400" s="176"/>
      <c r="H400" s="400"/>
      <c r="I400" s="401"/>
    </row>
    <row r="401" spans="2:9" x14ac:dyDescent="0.25">
      <c r="B401" s="222"/>
      <c r="C401" s="180"/>
      <c r="D401" s="182"/>
      <c r="E401" s="182"/>
      <c r="F401" s="365"/>
      <c r="G401" s="176"/>
      <c r="H401" s="400"/>
      <c r="I401" s="401"/>
    </row>
    <row r="402" spans="2:9" x14ac:dyDescent="0.25">
      <c r="B402" s="222"/>
      <c r="C402" s="180"/>
      <c r="D402" s="182"/>
      <c r="E402" s="182"/>
      <c r="F402" s="365"/>
      <c r="G402" s="176"/>
      <c r="H402" s="400"/>
      <c r="I402" s="401"/>
    </row>
    <row r="403" spans="2:9" x14ac:dyDescent="0.25">
      <c r="B403" s="222"/>
      <c r="C403" s="180"/>
      <c r="D403" s="182"/>
      <c r="E403" s="182"/>
      <c r="F403" s="365"/>
      <c r="G403" s="176"/>
      <c r="H403" s="400"/>
      <c r="I403" s="401"/>
    </row>
    <row r="404" spans="2:9" x14ac:dyDescent="0.25">
      <c r="B404" s="222"/>
      <c r="C404" s="180"/>
      <c r="D404" s="182"/>
      <c r="E404" s="182"/>
      <c r="F404" s="365"/>
      <c r="G404" s="176"/>
      <c r="H404" s="400"/>
      <c r="I404" s="401"/>
    </row>
    <row r="405" spans="2:9" x14ac:dyDescent="0.25">
      <c r="B405" s="222"/>
      <c r="C405" s="180"/>
      <c r="D405" s="182"/>
      <c r="E405" s="182"/>
      <c r="F405" s="365"/>
      <c r="G405" s="176"/>
      <c r="H405" s="400"/>
      <c r="I405" s="401"/>
    </row>
    <row r="406" spans="2:9" x14ac:dyDescent="0.25">
      <c r="B406" s="222"/>
      <c r="C406" s="180"/>
      <c r="D406" s="182"/>
      <c r="E406" s="182"/>
      <c r="F406" s="365"/>
      <c r="G406" s="176"/>
      <c r="H406" s="400"/>
      <c r="I406" s="401"/>
    </row>
    <row r="407" spans="2:9" x14ac:dyDescent="0.25">
      <c r="B407" s="222"/>
      <c r="C407" s="180"/>
      <c r="D407" s="182"/>
      <c r="E407" s="182"/>
      <c r="F407" s="365"/>
      <c r="G407" s="176"/>
      <c r="H407" s="400"/>
      <c r="I407" s="401"/>
    </row>
    <row r="408" spans="2:9" x14ac:dyDescent="0.25">
      <c r="B408" s="222"/>
      <c r="C408" s="180"/>
      <c r="D408" s="182"/>
      <c r="E408" s="182"/>
      <c r="F408" s="365"/>
      <c r="G408" s="176"/>
      <c r="H408" s="400"/>
      <c r="I408" s="401"/>
    </row>
    <row r="409" spans="2:9" x14ac:dyDescent="0.25">
      <c r="B409" s="222"/>
      <c r="C409" s="180"/>
      <c r="D409" s="182"/>
      <c r="E409" s="182"/>
      <c r="F409" s="365"/>
      <c r="G409" s="176"/>
      <c r="H409" s="400"/>
      <c r="I409" s="401"/>
    </row>
    <row r="410" spans="2:9" x14ac:dyDescent="0.25">
      <c r="B410" s="222"/>
      <c r="C410" s="180"/>
      <c r="D410" s="182"/>
      <c r="E410" s="182"/>
      <c r="F410" s="365"/>
      <c r="G410" s="176"/>
      <c r="H410" s="400"/>
      <c r="I410" s="401"/>
    </row>
    <row r="411" spans="2:9" x14ac:dyDescent="0.25">
      <c r="B411" s="222"/>
      <c r="C411" s="180"/>
      <c r="D411" s="182"/>
      <c r="E411" s="182"/>
      <c r="F411" s="365"/>
      <c r="G411" s="176"/>
      <c r="H411" s="400"/>
      <c r="I411" s="401"/>
    </row>
    <row r="412" spans="2:9" x14ac:dyDescent="0.25">
      <c r="B412" s="222"/>
      <c r="C412" s="180"/>
      <c r="D412" s="182"/>
      <c r="E412" s="182"/>
      <c r="F412" s="365"/>
      <c r="G412" s="176"/>
      <c r="H412" s="400"/>
      <c r="I412" s="401"/>
    </row>
    <row r="413" spans="2:9" x14ac:dyDescent="0.25">
      <c r="B413" s="222"/>
      <c r="C413" s="180"/>
      <c r="D413" s="182"/>
      <c r="E413" s="182"/>
      <c r="F413" s="365"/>
      <c r="G413" s="176"/>
      <c r="H413" s="400"/>
      <c r="I413" s="401"/>
    </row>
    <row r="414" spans="2:9" x14ac:dyDescent="0.25">
      <c r="B414" s="222"/>
      <c r="C414" s="180"/>
      <c r="D414" s="182"/>
      <c r="E414" s="182"/>
      <c r="F414" s="365"/>
      <c r="G414" s="176"/>
      <c r="H414" s="400"/>
      <c r="I414" s="401"/>
    </row>
    <row r="415" spans="2:9" x14ac:dyDescent="0.25">
      <c r="B415" s="222"/>
      <c r="C415" s="180"/>
      <c r="D415" s="182"/>
      <c r="E415" s="182"/>
      <c r="F415" s="365"/>
      <c r="G415" s="176"/>
      <c r="H415" s="400"/>
      <c r="I415" s="401"/>
    </row>
    <row r="416" spans="2:9" x14ac:dyDescent="0.25">
      <c r="B416" s="222"/>
      <c r="C416" s="180"/>
      <c r="D416" s="182"/>
      <c r="E416" s="182"/>
      <c r="F416" s="365"/>
      <c r="G416" s="176"/>
      <c r="H416" s="400"/>
      <c r="I416" s="401"/>
    </row>
    <row r="417" spans="2:9" x14ac:dyDescent="0.25">
      <c r="B417" s="222"/>
      <c r="C417" s="180"/>
      <c r="D417" s="182"/>
      <c r="E417" s="182"/>
      <c r="F417" s="365"/>
      <c r="G417" s="176"/>
      <c r="H417" s="400"/>
      <c r="I417" s="401"/>
    </row>
  </sheetData>
  <sortState xmlns:xlrd2="http://schemas.microsoft.com/office/spreadsheetml/2017/richdata2" ref="V3:W38">
    <sortCondition ref="W4:W38"/>
  </sortState>
  <conditionalFormatting sqref="H2:I417">
    <cfRule type="cellIs" dxfId="4" priority="1" operator="equal">
      <formula>0</formula>
    </cfRule>
  </conditionalFormatting>
  <hyperlinks>
    <hyperlink ref="Q1" r:id="rId2" display="https://www.bbc.co.uk/sport/football/articles/cqj7wklgw7no" xr:uid="{55329715-0BF7-444A-98F3-904A943E97B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S30"/>
  <sheetViews>
    <sheetView zoomScale="90" zoomScaleNormal="90" workbookViewId="0">
      <selection activeCell="A3" sqref="A3:G3"/>
    </sheetView>
  </sheetViews>
  <sheetFormatPr defaultColWidth="0" defaultRowHeight="15" zeroHeight="1" x14ac:dyDescent="0.25"/>
  <cols>
    <col min="1" max="1" width="3.28515625" style="230" bestFit="1" customWidth="1"/>
    <col min="2" max="2" width="14.7109375" style="230" customWidth="1"/>
    <col min="3" max="3" width="3.28515625" style="230" bestFit="1" customWidth="1"/>
    <col min="4" max="4" width="14.7109375" style="230" customWidth="1"/>
    <col min="5" max="5" width="3.28515625" style="230" bestFit="1" customWidth="1"/>
    <col min="6" max="6" width="14.7109375" style="230" customWidth="1"/>
    <col min="7" max="7" width="4.42578125" style="230" bestFit="1" customWidth="1"/>
    <col min="8" max="8" width="2" style="230" customWidth="1"/>
    <col min="9" max="9" width="3.28515625" style="230" bestFit="1" customWidth="1"/>
    <col min="10" max="10" width="14.7109375" style="230" customWidth="1"/>
    <col min="11" max="11" width="3.28515625" style="230" bestFit="1" customWidth="1"/>
    <col min="12" max="12" width="14.7109375" style="230" customWidth="1"/>
    <col min="13" max="13" width="3.28515625" style="230" bestFit="1" customWidth="1"/>
    <col min="14" max="14" width="14.7109375" style="230" customWidth="1"/>
    <col min="15" max="15" width="4.42578125" style="230" bestFit="1" customWidth="1"/>
    <col min="16" max="16" width="3.28515625" style="230" bestFit="1" customWidth="1"/>
    <col min="17" max="17" width="14.7109375" style="230" customWidth="1"/>
    <col min="18" max="18" width="3.28515625" style="230" bestFit="1" customWidth="1"/>
    <col min="19" max="19" width="14.7109375" style="230" customWidth="1"/>
    <col min="20" max="20" width="3.28515625" style="230" bestFit="1" customWidth="1"/>
    <col min="21" max="21" width="14.7109375" style="230" customWidth="1"/>
    <col min="22" max="22" width="4.42578125" style="230" bestFit="1" customWidth="1"/>
    <col min="23" max="23" width="3.28515625" style="230" bestFit="1" customWidth="1"/>
    <col min="24" max="24" width="14.7109375" style="230" customWidth="1"/>
    <col min="25" max="25" width="3.28515625" style="230" bestFit="1" customWidth="1"/>
    <col min="26" max="26" width="14.7109375" style="230" customWidth="1"/>
    <col min="27" max="27" width="3.28515625" style="230" bestFit="1" customWidth="1"/>
    <col min="28" max="28" width="16.7109375" style="230" bestFit="1" customWidth="1"/>
    <col min="29" max="29" width="4.42578125" style="230" bestFit="1" customWidth="1"/>
    <col min="30" max="30" width="3.28515625" style="230" bestFit="1" customWidth="1"/>
    <col min="31" max="31" width="2" style="230" customWidth="1"/>
    <col min="32" max="32" width="3.7109375" style="230" bestFit="1" customWidth="1"/>
    <col min="33" max="33" width="10.85546875" style="230" customWidth="1"/>
    <col min="34" max="34" width="3.28515625" style="230" bestFit="1" customWidth="1"/>
    <col min="35" max="35" width="10.85546875" style="230" customWidth="1"/>
    <col min="36" max="36" width="3.28515625" style="230" bestFit="1" customWidth="1"/>
    <col min="37" max="37" width="10.85546875" style="230" customWidth="1"/>
    <col min="38" max="38" width="4.42578125" style="230" bestFit="1" customWidth="1"/>
    <col min="39" max="39" width="2.140625" style="230" customWidth="1"/>
    <col min="40" max="40" width="17.85546875" style="230" bestFit="1" customWidth="1"/>
    <col min="41" max="41" width="4.7109375" style="230" bestFit="1" customWidth="1"/>
    <col min="42" max="42" width="3.5703125" style="230" bestFit="1" customWidth="1"/>
    <col min="43" max="43" width="3.5703125" style="230" customWidth="1"/>
    <col min="44" max="44" width="48.5703125" style="230" customWidth="1"/>
    <col min="45" max="45" width="0" style="230" hidden="1" customWidth="1"/>
    <col min="46" max="16384" width="9.140625" style="230" hidden="1"/>
  </cols>
  <sheetData>
    <row r="1" spans="1:44" ht="21.75" thickBot="1" x14ac:dyDescent="0.4">
      <c r="A1" s="503"/>
      <c r="B1" s="504"/>
      <c r="C1" s="504"/>
      <c r="D1" s="504"/>
      <c r="E1" s="504"/>
      <c r="F1" s="504"/>
      <c r="G1" s="505"/>
      <c r="I1" s="503" t="s">
        <v>344</v>
      </c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5"/>
      <c r="AF1" s="491" t="s">
        <v>501</v>
      </c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3"/>
    </row>
    <row r="2" spans="1:44" ht="7.5" customHeight="1" thickBot="1" x14ac:dyDescent="0.3"/>
    <row r="3" spans="1:44" customFormat="1" ht="24" thickBot="1" x14ac:dyDescent="0.4">
      <c r="A3" s="459" t="s">
        <v>558</v>
      </c>
      <c r="B3" s="460"/>
      <c r="C3" s="460"/>
      <c r="D3" s="460"/>
      <c r="E3" s="460"/>
      <c r="F3" s="460"/>
      <c r="G3" s="461"/>
      <c r="H3" s="230"/>
      <c r="I3" s="459" t="s">
        <v>674</v>
      </c>
      <c r="J3" s="460"/>
      <c r="K3" s="460"/>
      <c r="L3" s="460"/>
      <c r="M3" s="460"/>
      <c r="N3" s="460"/>
      <c r="O3" s="461"/>
      <c r="P3" s="469" t="s">
        <v>675</v>
      </c>
      <c r="Q3" s="470"/>
      <c r="R3" s="470"/>
      <c r="S3" s="470"/>
      <c r="T3" s="470"/>
      <c r="U3" s="470"/>
      <c r="V3" s="471"/>
      <c r="W3" s="476" t="s">
        <v>676</v>
      </c>
      <c r="X3" s="477"/>
      <c r="Y3" s="477"/>
      <c r="Z3" s="477"/>
      <c r="AA3" s="477"/>
      <c r="AB3" s="477"/>
      <c r="AC3" s="477"/>
      <c r="AD3" s="478"/>
      <c r="AE3" s="230"/>
      <c r="AF3" s="454" t="s">
        <v>383</v>
      </c>
      <c r="AG3" s="455"/>
      <c r="AH3" s="455"/>
      <c r="AI3" s="455"/>
      <c r="AJ3" s="455"/>
      <c r="AK3" s="455"/>
      <c r="AL3" s="456"/>
      <c r="AM3" s="230"/>
      <c r="AN3" s="230"/>
      <c r="AO3" s="230"/>
      <c r="AP3" s="230"/>
      <c r="AQ3" s="230"/>
      <c r="AR3" s="230"/>
    </row>
    <row r="4" spans="1:44" customFormat="1" ht="16.5" thickBot="1" x14ac:dyDescent="0.3">
      <c r="A4" s="17"/>
      <c r="B4" s="462" t="s">
        <v>341</v>
      </c>
      <c r="C4" s="457"/>
      <c r="D4" s="453" t="s">
        <v>228</v>
      </c>
      <c r="E4" s="453"/>
      <c r="F4" s="457" t="s">
        <v>229</v>
      </c>
      <c r="G4" s="458"/>
      <c r="H4" s="230"/>
      <c r="I4" s="17"/>
      <c r="J4" s="462" t="s">
        <v>341</v>
      </c>
      <c r="K4" s="457"/>
      <c r="L4" s="453" t="s">
        <v>228</v>
      </c>
      <c r="M4" s="453"/>
      <c r="N4" s="457" t="s">
        <v>229</v>
      </c>
      <c r="O4" s="458"/>
      <c r="P4" s="17"/>
      <c r="Q4" s="463" t="s">
        <v>341</v>
      </c>
      <c r="R4" s="464"/>
      <c r="S4" s="472" t="s">
        <v>228</v>
      </c>
      <c r="T4" s="472"/>
      <c r="U4" s="464" t="s">
        <v>229</v>
      </c>
      <c r="V4" s="473"/>
      <c r="W4" s="17"/>
      <c r="X4" s="465" t="s">
        <v>341</v>
      </c>
      <c r="Y4" s="466"/>
      <c r="Z4" s="467" t="s">
        <v>228</v>
      </c>
      <c r="AA4" s="467"/>
      <c r="AB4" s="466" t="s">
        <v>229</v>
      </c>
      <c r="AC4" s="468"/>
      <c r="AD4" s="17"/>
      <c r="AE4" s="230"/>
      <c r="AF4" s="474" t="s">
        <v>677</v>
      </c>
      <c r="AG4" s="462" t="s">
        <v>341</v>
      </c>
      <c r="AH4" s="457"/>
      <c r="AI4" s="453" t="s">
        <v>228</v>
      </c>
      <c r="AJ4" s="453"/>
      <c r="AK4" s="457" t="s">
        <v>229</v>
      </c>
      <c r="AL4" s="458"/>
      <c r="AM4" s="230"/>
      <c r="AN4" s="500" t="s">
        <v>343</v>
      </c>
      <c r="AO4" s="501"/>
      <c r="AP4" s="501"/>
      <c r="AQ4" s="501"/>
      <c r="AR4" s="502"/>
    </row>
    <row r="5" spans="1:44" customFormat="1" ht="15.75" customHeight="1" x14ac:dyDescent="0.25">
      <c r="A5" s="18">
        <v>1</v>
      </c>
      <c r="B5" s="194" t="s">
        <v>9</v>
      </c>
      <c r="C5" s="23">
        <v>7</v>
      </c>
      <c r="D5" s="199" t="s">
        <v>1</v>
      </c>
      <c r="E5" s="23">
        <v>11</v>
      </c>
      <c r="F5" s="199" t="s">
        <v>1</v>
      </c>
      <c r="G5" s="24">
        <v>72</v>
      </c>
      <c r="H5" s="230"/>
      <c r="I5" s="18">
        <v>1</v>
      </c>
      <c r="J5" s="194" t="s">
        <v>3</v>
      </c>
      <c r="K5" s="23">
        <v>26</v>
      </c>
      <c r="L5" s="199" t="s">
        <v>3</v>
      </c>
      <c r="M5" s="23">
        <v>47</v>
      </c>
      <c r="N5" s="199" t="s">
        <v>3</v>
      </c>
      <c r="O5" s="24">
        <v>292</v>
      </c>
      <c r="P5" s="18">
        <v>1</v>
      </c>
      <c r="Q5" s="197" t="s">
        <v>3</v>
      </c>
      <c r="R5" s="57">
        <v>21</v>
      </c>
      <c r="S5" s="202" t="s">
        <v>3</v>
      </c>
      <c r="T5" s="57">
        <v>42</v>
      </c>
      <c r="U5" s="202" t="s">
        <v>3</v>
      </c>
      <c r="V5" s="64">
        <v>253</v>
      </c>
      <c r="W5" s="18">
        <v>1</v>
      </c>
      <c r="X5" s="204" t="s">
        <v>43</v>
      </c>
      <c r="Y5" s="65">
        <v>15</v>
      </c>
      <c r="Z5" s="202" t="s">
        <v>43</v>
      </c>
      <c r="AA5" s="65">
        <v>27</v>
      </c>
      <c r="AB5" s="202" t="s">
        <v>43</v>
      </c>
      <c r="AC5" s="68">
        <v>163</v>
      </c>
      <c r="AD5" s="18">
        <v>1</v>
      </c>
      <c r="AE5" s="230"/>
      <c r="AF5" s="475"/>
      <c r="AG5" s="194" t="str">
        <f>J5</f>
        <v>Liverpool</v>
      </c>
      <c r="AH5" s="23">
        <f t="shared" ref="AH5:AH8" si="0">K5</f>
        <v>26</v>
      </c>
      <c r="AI5" s="199" t="str">
        <f t="shared" ref="AI5:AI8" si="1">L5</f>
        <v>Liverpool</v>
      </c>
      <c r="AJ5" s="23">
        <f t="shared" ref="AJ5:AJ8" si="2">M5</f>
        <v>47</v>
      </c>
      <c r="AK5" s="199" t="str">
        <f t="shared" ref="AK5:AK8" si="3">N5</f>
        <v>Liverpool</v>
      </c>
      <c r="AL5" s="24">
        <f t="shared" ref="AL5:AL8" si="4">O5</f>
        <v>292</v>
      </c>
      <c r="AM5" s="230"/>
      <c r="AN5" s="76" t="s">
        <v>230</v>
      </c>
      <c r="AO5" s="72" t="s">
        <v>242</v>
      </c>
      <c r="AP5" s="72" t="s">
        <v>63</v>
      </c>
      <c r="AQ5" s="72" t="s">
        <v>497</v>
      </c>
      <c r="AR5" s="73" t="s">
        <v>239</v>
      </c>
    </row>
    <row r="6" spans="1:44" customFormat="1" ht="15.75" x14ac:dyDescent="0.25">
      <c r="A6" s="19">
        <v>2</v>
      </c>
      <c r="B6" s="195" t="s">
        <v>1</v>
      </c>
      <c r="C6" s="27">
        <v>6</v>
      </c>
      <c r="D6" s="200" t="s">
        <v>9</v>
      </c>
      <c r="E6" s="27">
        <v>10</v>
      </c>
      <c r="F6" s="200" t="s">
        <v>9</v>
      </c>
      <c r="G6" s="28">
        <v>60</v>
      </c>
      <c r="H6" s="230"/>
      <c r="I6" s="19">
        <v>2</v>
      </c>
      <c r="J6" s="195" t="s">
        <v>43</v>
      </c>
      <c r="K6" s="27">
        <v>23</v>
      </c>
      <c r="L6" s="200" t="s">
        <v>43</v>
      </c>
      <c r="M6" s="27">
        <v>44</v>
      </c>
      <c r="N6" s="200" t="s">
        <v>43</v>
      </c>
      <c r="O6" s="28">
        <v>278</v>
      </c>
      <c r="P6" s="19">
        <v>2</v>
      </c>
      <c r="Q6" s="195" t="s">
        <v>43</v>
      </c>
      <c r="R6" s="55">
        <v>20</v>
      </c>
      <c r="S6" s="200" t="s">
        <v>43</v>
      </c>
      <c r="T6" s="55">
        <v>39</v>
      </c>
      <c r="U6" s="200" t="s">
        <v>43</v>
      </c>
      <c r="V6" s="61">
        <v>243</v>
      </c>
      <c r="W6" s="19">
        <v>2</v>
      </c>
      <c r="X6" s="205" t="s">
        <v>42</v>
      </c>
      <c r="Y6" s="66">
        <v>9</v>
      </c>
      <c r="Z6" s="200" t="s">
        <v>8</v>
      </c>
      <c r="AA6" s="66">
        <v>22</v>
      </c>
      <c r="AB6" s="200" t="s">
        <v>8</v>
      </c>
      <c r="AC6" s="69">
        <v>124</v>
      </c>
      <c r="AD6" s="19">
        <v>2</v>
      </c>
      <c r="AE6" s="230"/>
      <c r="AF6" s="475"/>
      <c r="AG6" s="195" t="str">
        <f t="shared" ref="AG6:AG8" si="5">J6</f>
        <v>Man Utd</v>
      </c>
      <c r="AH6" s="27">
        <f t="shared" si="0"/>
        <v>23</v>
      </c>
      <c r="AI6" s="200" t="str">
        <f t="shared" si="1"/>
        <v>Man Utd</v>
      </c>
      <c r="AJ6" s="27">
        <f t="shared" si="2"/>
        <v>44</v>
      </c>
      <c r="AK6" s="200" t="str">
        <f t="shared" si="3"/>
        <v>Man Utd</v>
      </c>
      <c r="AL6" s="28">
        <f t="shared" si="4"/>
        <v>278</v>
      </c>
      <c r="AM6" s="230"/>
      <c r="AN6" s="231" t="s">
        <v>502</v>
      </c>
      <c r="AO6" s="200">
        <v>6</v>
      </c>
      <c r="AP6" s="200">
        <v>2</v>
      </c>
      <c r="AQ6" s="200">
        <v>1</v>
      </c>
      <c r="AR6" s="232" t="s">
        <v>240</v>
      </c>
    </row>
    <row r="7" spans="1:44" customFormat="1" ht="15.75" x14ac:dyDescent="0.25">
      <c r="A7" s="19">
        <v>3</v>
      </c>
      <c r="B7" s="195" t="s">
        <v>2</v>
      </c>
      <c r="C7" s="27">
        <v>6</v>
      </c>
      <c r="D7" s="34" t="s">
        <v>44</v>
      </c>
      <c r="E7" s="27">
        <v>10</v>
      </c>
      <c r="F7" s="200" t="s">
        <v>2</v>
      </c>
      <c r="G7" s="28">
        <v>60</v>
      </c>
      <c r="H7" s="230"/>
      <c r="I7" s="19">
        <v>3</v>
      </c>
      <c r="J7" s="195" t="s">
        <v>9</v>
      </c>
      <c r="K7" s="27">
        <v>14</v>
      </c>
      <c r="L7" s="200" t="s">
        <v>9</v>
      </c>
      <c r="M7" s="27">
        <v>32</v>
      </c>
      <c r="N7" s="200" t="s">
        <v>9</v>
      </c>
      <c r="O7" s="28">
        <v>207</v>
      </c>
      <c r="P7" s="19">
        <v>3</v>
      </c>
      <c r="Q7" s="195" t="s">
        <v>42</v>
      </c>
      <c r="R7" s="55">
        <v>10</v>
      </c>
      <c r="S7" s="200" t="s">
        <v>42</v>
      </c>
      <c r="T7" s="55">
        <v>26</v>
      </c>
      <c r="U7" s="200" t="s">
        <v>9</v>
      </c>
      <c r="V7" s="61">
        <v>147</v>
      </c>
      <c r="W7" s="19">
        <v>3</v>
      </c>
      <c r="X7" s="205" t="s">
        <v>8</v>
      </c>
      <c r="Y7" s="66">
        <v>7</v>
      </c>
      <c r="Z7" s="200" t="s">
        <v>42</v>
      </c>
      <c r="AA7" s="66">
        <v>20</v>
      </c>
      <c r="AB7" s="200" t="s">
        <v>42</v>
      </c>
      <c r="AC7" s="69">
        <v>106</v>
      </c>
      <c r="AD7" s="19">
        <v>3</v>
      </c>
      <c r="AE7" s="230"/>
      <c r="AF7" s="475"/>
      <c r="AG7" s="195" t="str">
        <f t="shared" si="5"/>
        <v>Arsenal</v>
      </c>
      <c r="AH7" s="27">
        <f t="shared" si="0"/>
        <v>14</v>
      </c>
      <c r="AI7" s="200" t="str">
        <f t="shared" si="1"/>
        <v>Arsenal</v>
      </c>
      <c r="AJ7" s="27">
        <f t="shared" si="2"/>
        <v>32</v>
      </c>
      <c r="AK7" s="200" t="str">
        <f t="shared" si="3"/>
        <v>Arsenal</v>
      </c>
      <c r="AL7" s="28">
        <f t="shared" si="4"/>
        <v>207</v>
      </c>
      <c r="AM7" s="230"/>
      <c r="AN7" s="231" t="s">
        <v>231</v>
      </c>
      <c r="AO7" s="200">
        <v>3</v>
      </c>
      <c r="AP7" s="200">
        <v>1</v>
      </c>
      <c r="AQ7" s="200">
        <v>0</v>
      </c>
      <c r="AR7" s="232" t="s">
        <v>241</v>
      </c>
    </row>
    <row r="8" spans="1:44" customFormat="1" ht="16.5" thickBot="1" x14ac:dyDescent="0.3">
      <c r="A8" s="20">
        <v>4</v>
      </c>
      <c r="B8" s="196" t="s">
        <v>0</v>
      </c>
      <c r="C8" s="29">
        <v>5</v>
      </c>
      <c r="D8" s="201" t="s">
        <v>2</v>
      </c>
      <c r="E8" s="29">
        <v>7</v>
      </c>
      <c r="F8" s="358" t="s">
        <v>44</v>
      </c>
      <c r="G8" s="30">
        <v>55</v>
      </c>
      <c r="H8" s="230"/>
      <c r="I8" s="20">
        <v>4</v>
      </c>
      <c r="J8" s="196" t="s">
        <v>42</v>
      </c>
      <c r="K8" s="29">
        <v>11</v>
      </c>
      <c r="L8" s="201" t="s">
        <v>42</v>
      </c>
      <c r="M8" s="29">
        <v>29</v>
      </c>
      <c r="N8" s="201" t="s">
        <v>42</v>
      </c>
      <c r="O8" s="30">
        <v>157</v>
      </c>
      <c r="P8" s="20">
        <v>4</v>
      </c>
      <c r="Q8" s="196" t="s">
        <v>8</v>
      </c>
      <c r="R8" s="55">
        <v>7</v>
      </c>
      <c r="S8" s="200" t="s">
        <v>8</v>
      </c>
      <c r="T8" s="56">
        <v>25</v>
      </c>
      <c r="U8" s="201" t="s">
        <v>8</v>
      </c>
      <c r="V8" s="62">
        <v>137</v>
      </c>
      <c r="W8" s="20">
        <v>4</v>
      </c>
      <c r="X8" s="206" t="s">
        <v>9</v>
      </c>
      <c r="Y8" s="67">
        <v>4</v>
      </c>
      <c r="Z8" s="201" t="s">
        <v>9</v>
      </c>
      <c r="AA8" s="67">
        <v>15</v>
      </c>
      <c r="AB8" s="201" t="s">
        <v>9</v>
      </c>
      <c r="AC8" s="70">
        <v>101</v>
      </c>
      <c r="AD8" s="20">
        <v>4</v>
      </c>
      <c r="AE8" s="230"/>
      <c r="AF8" s="475"/>
      <c r="AG8" s="196" t="str">
        <f t="shared" si="5"/>
        <v>Man City</v>
      </c>
      <c r="AH8" s="29">
        <f t="shared" si="0"/>
        <v>11</v>
      </c>
      <c r="AI8" s="201" t="str">
        <f t="shared" si="1"/>
        <v>Man City</v>
      </c>
      <c r="AJ8" s="29">
        <f t="shared" si="2"/>
        <v>29</v>
      </c>
      <c r="AK8" s="201" t="str">
        <f t="shared" si="3"/>
        <v>Man City</v>
      </c>
      <c r="AL8" s="30">
        <f t="shared" si="4"/>
        <v>157</v>
      </c>
      <c r="AM8" s="230"/>
      <c r="AN8" s="231" t="s">
        <v>235</v>
      </c>
      <c r="AO8" s="200">
        <v>3</v>
      </c>
      <c r="AP8" s="200">
        <v>1</v>
      </c>
      <c r="AQ8" s="200">
        <v>0</v>
      </c>
      <c r="AR8" s="232" t="s">
        <v>236</v>
      </c>
    </row>
    <row r="9" spans="1:44" customFormat="1" ht="16.5" thickBot="1" x14ac:dyDescent="0.3">
      <c r="A9" s="18">
        <v>5</v>
      </c>
      <c r="B9" s="197" t="s">
        <v>3</v>
      </c>
      <c r="C9" s="25">
        <v>5</v>
      </c>
      <c r="D9" s="202" t="s">
        <v>0</v>
      </c>
      <c r="E9" s="25">
        <v>7</v>
      </c>
      <c r="F9" s="202" t="s">
        <v>0</v>
      </c>
      <c r="G9" s="26">
        <v>55</v>
      </c>
      <c r="H9" s="230"/>
      <c r="I9" s="18">
        <v>5</v>
      </c>
      <c r="J9" s="197" t="s">
        <v>0</v>
      </c>
      <c r="K9" s="25">
        <v>9</v>
      </c>
      <c r="L9" s="202" t="s">
        <v>8</v>
      </c>
      <c r="M9" s="25">
        <v>26</v>
      </c>
      <c r="N9" s="202" t="s">
        <v>8</v>
      </c>
      <c r="O9" s="26">
        <v>145</v>
      </c>
      <c r="P9" s="18">
        <v>5</v>
      </c>
      <c r="Q9" s="197" t="s">
        <v>9</v>
      </c>
      <c r="R9" s="57">
        <v>7</v>
      </c>
      <c r="S9" s="202" t="s">
        <v>9</v>
      </c>
      <c r="T9" s="57">
        <v>22</v>
      </c>
      <c r="U9" s="202" t="s">
        <v>42</v>
      </c>
      <c r="V9" s="64">
        <v>134</v>
      </c>
      <c r="W9" s="18">
        <v>5</v>
      </c>
      <c r="X9" s="204" t="s">
        <v>3</v>
      </c>
      <c r="Y9" s="65">
        <v>4</v>
      </c>
      <c r="Z9" s="202" t="s">
        <v>3</v>
      </c>
      <c r="AA9" s="65">
        <v>14</v>
      </c>
      <c r="AB9" s="202" t="s">
        <v>3</v>
      </c>
      <c r="AC9" s="68">
        <v>91</v>
      </c>
      <c r="AD9" s="18">
        <v>5</v>
      </c>
      <c r="AE9" s="230"/>
      <c r="AF9" s="495" t="s">
        <v>678</v>
      </c>
      <c r="AG9" s="463" t="s">
        <v>341</v>
      </c>
      <c r="AH9" s="464"/>
      <c r="AI9" s="472" t="s">
        <v>228</v>
      </c>
      <c r="AJ9" s="472"/>
      <c r="AK9" s="464" t="s">
        <v>229</v>
      </c>
      <c r="AL9" s="473"/>
      <c r="AM9" s="230"/>
      <c r="AN9" s="77" t="s">
        <v>232</v>
      </c>
      <c r="AO9" s="74" t="s">
        <v>242</v>
      </c>
      <c r="AP9" s="74" t="s">
        <v>63</v>
      </c>
      <c r="AQ9" s="74" t="s">
        <v>497</v>
      </c>
      <c r="AR9" s="75" t="s">
        <v>239</v>
      </c>
    </row>
    <row r="10" spans="1:44" customFormat="1" ht="16.5" customHeight="1" thickBot="1" x14ac:dyDescent="0.3">
      <c r="A10" s="20">
        <v>6</v>
      </c>
      <c r="B10" s="357" t="s">
        <v>44</v>
      </c>
      <c r="C10" s="29">
        <v>4</v>
      </c>
      <c r="D10" s="201" t="s">
        <v>20</v>
      </c>
      <c r="E10" s="29">
        <v>7</v>
      </c>
      <c r="F10" s="201" t="s">
        <v>20</v>
      </c>
      <c r="G10" s="30">
        <v>40</v>
      </c>
      <c r="H10" s="230"/>
      <c r="I10" s="20">
        <v>6</v>
      </c>
      <c r="J10" s="196" t="s">
        <v>8</v>
      </c>
      <c r="K10" s="29">
        <v>8</v>
      </c>
      <c r="L10" s="201" t="s">
        <v>1</v>
      </c>
      <c r="M10" s="29">
        <v>20</v>
      </c>
      <c r="N10" s="201" t="s">
        <v>1</v>
      </c>
      <c r="O10" s="30">
        <v>119</v>
      </c>
      <c r="P10" s="20">
        <v>6</v>
      </c>
      <c r="Q10" s="196" t="s">
        <v>0</v>
      </c>
      <c r="R10" s="56">
        <v>4</v>
      </c>
      <c r="S10" s="201" t="s">
        <v>23</v>
      </c>
      <c r="T10" s="56">
        <v>15</v>
      </c>
      <c r="U10" s="201" t="s">
        <v>23</v>
      </c>
      <c r="V10" s="62">
        <v>81</v>
      </c>
      <c r="W10" s="20">
        <v>6</v>
      </c>
      <c r="X10" s="206" t="s">
        <v>41</v>
      </c>
      <c r="Y10" s="67">
        <v>1</v>
      </c>
      <c r="Z10" s="201" t="s">
        <v>41</v>
      </c>
      <c r="AA10" s="67">
        <v>4</v>
      </c>
      <c r="AB10" s="201" t="s">
        <v>23</v>
      </c>
      <c r="AC10" s="70">
        <v>23</v>
      </c>
      <c r="AD10" s="20">
        <v>6</v>
      </c>
      <c r="AE10" s="230"/>
      <c r="AF10" s="496"/>
      <c r="AG10" s="197" t="str">
        <f>Q5</f>
        <v>Liverpool</v>
      </c>
      <c r="AH10" s="57">
        <f t="shared" ref="AH10:AL10" si="6">R5</f>
        <v>21</v>
      </c>
      <c r="AI10" s="202" t="str">
        <f t="shared" si="6"/>
        <v>Liverpool</v>
      </c>
      <c r="AJ10" s="57">
        <f t="shared" si="6"/>
        <v>42</v>
      </c>
      <c r="AK10" s="202" t="str">
        <f t="shared" si="6"/>
        <v>Liverpool</v>
      </c>
      <c r="AL10" s="60">
        <f t="shared" si="6"/>
        <v>253</v>
      </c>
      <c r="AM10" s="230"/>
      <c r="AN10" s="231" t="s">
        <v>233</v>
      </c>
      <c r="AO10" s="200">
        <v>6</v>
      </c>
      <c r="AP10" s="200">
        <v>2</v>
      </c>
      <c r="AQ10" s="200">
        <v>1</v>
      </c>
      <c r="AR10" s="232" t="s">
        <v>237</v>
      </c>
    </row>
    <row r="11" spans="1:44" customFormat="1" ht="15.75" x14ac:dyDescent="0.25">
      <c r="A11" s="21">
        <v>7</v>
      </c>
      <c r="B11" s="194" t="s">
        <v>20</v>
      </c>
      <c r="C11" s="23">
        <v>4</v>
      </c>
      <c r="D11" s="199" t="s">
        <v>3</v>
      </c>
      <c r="E11" s="23">
        <v>5</v>
      </c>
      <c r="F11" s="199" t="s">
        <v>3</v>
      </c>
      <c r="G11" s="24">
        <v>39</v>
      </c>
      <c r="H11" s="230"/>
      <c r="I11" s="21">
        <v>7</v>
      </c>
      <c r="J11" s="194" t="s">
        <v>1</v>
      </c>
      <c r="K11" s="23">
        <v>8</v>
      </c>
      <c r="L11" s="199" t="s">
        <v>23</v>
      </c>
      <c r="M11" s="23">
        <v>18</v>
      </c>
      <c r="N11" s="199" t="s">
        <v>0</v>
      </c>
      <c r="O11" s="24">
        <v>109</v>
      </c>
      <c r="P11" s="21">
        <v>7</v>
      </c>
      <c r="Q11" s="194" t="s">
        <v>24</v>
      </c>
      <c r="R11" s="54">
        <v>3</v>
      </c>
      <c r="S11" s="199" t="s">
        <v>1</v>
      </c>
      <c r="T11" s="54">
        <v>9</v>
      </c>
      <c r="U11" s="199" t="s">
        <v>51</v>
      </c>
      <c r="V11" s="63">
        <v>57</v>
      </c>
      <c r="W11" s="21">
        <v>7</v>
      </c>
      <c r="X11" s="199" t="s">
        <v>38</v>
      </c>
      <c r="Y11" s="78">
        <v>1</v>
      </c>
      <c r="Z11" s="199" t="s">
        <v>23</v>
      </c>
      <c r="AA11" s="78">
        <v>3</v>
      </c>
      <c r="AB11" s="199" t="s">
        <v>1</v>
      </c>
      <c r="AC11" s="79">
        <v>18</v>
      </c>
      <c r="AD11" s="21">
        <v>7</v>
      </c>
      <c r="AE11" s="230"/>
      <c r="AF11" s="496"/>
      <c r="AG11" s="195" t="str">
        <f t="shared" ref="AG11:AL11" si="7">Q6</f>
        <v>Man Utd</v>
      </c>
      <c r="AH11" s="55">
        <f t="shared" si="7"/>
        <v>20</v>
      </c>
      <c r="AI11" s="200" t="str">
        <f t="shared" si="7"/>
        <v>Man Utd</v>
      </c>
      <c r="AJ11" s="55">
        <f t="shared" si="7"/>
        <v>39</v>
      </c>
      <c r="AK11" s="200" t="str">
        <f t="shared" si="7"/>
        <v>Man Utd</v>
      </c>
      <c r="AL11" s="58">
        <f t="shared" si="7"/>
        <v>243</v>
      </c>
      <c r="AM11" s="230"/>
      <c r="AN11" s="231" t="s">
        <v>234</v>
      </c>
      <c r="AO11" s="200">
        <v>3</v>
      </c>
      <c r="AP11" s="200">
        <v>1</v>
      </c>
      <c r="AQ11" s="200">
        <v>0</v>
      </c>
      <c r="AR11" s="232" t="s">
        <v>238</v>
      </c>
    </row>
    <row r="12" spans="1:44" customFormat="1" ht="15.75" x14ac:dyDescent="0.25">
      <c r="A12" s="19">
        <v>8</v>
      </c>
      <c r="B12" s="195" t="s">
        <v>43</v>
      </c>
      <c r="C12" s="27">
        <v>3</v>
      </c>
      <c r="D12" s="200" t="s">
        <v>43</v>
      </c>
      <c r="E12" s="27">
        <v>5</v>
      </c>
      <c r="F12" s="200" t="s">
        <v>43</v>
      </c>
      <c r="G12" s="28">
        <v>35</v>
      </c>
      <c r="H12" s="230"/>
      <c r="I12" s="19">
        <v>8</v>
      </c>
      <c r="J12" s="195" t="s">
        <v>2</v>
      </c>
      <c r="K12" s="27">
        <v>6</v>
      </c>
      <c r="L12" s="200" t="s">
        <v>0</v>
      </c>
      <c r="M12" s="27">
        <v>15</v>
      </c>
      <c r="N12" s="200" t="s">
        <v>23</v>
      </c>
      <c r="O12" s="28">
        <v>98</v>
      </c>
      <c r="P12" s="19">
        <v>8</v>
      </c>
      <c r="Q12" s="195" t="s">
        <v>51</v>
      </c>
      <c r="R12" s="55">
        <v>3</v>
      </c>
      <c r="S12" s="200" t="s">
        <v>0</v>
      </c>
      <c r="T12" s="55">
        <v>8</v>
      </c>
      <c r="U12" s="200" t="s">
        <v>0</v>
      </c>
      <c r="V12" s="61">
        <v>54</v>
      </c>
      <c r="W12" s="19">
        <v>8</v>
      </c>
      <c r="X12" s="31"/>
      <c r="Y12" s="32"/>
      <c r="Z12" s="200" t="s">
        <v>1</v>
      </c>
      <c r="AA12" s="66">
        <v>3</v>
      </c>
      <c r="AB12" s="200" t="s">
        <v>41</v>
      </c>
      <c r="AC12" s="69">
        <v>16</v>
      </c>
      <c r="AD12" s="19">
        <v>8</v>
      </c>
      <c r="AE12" s="230"/>
      <c r="AF12" s="496"/>
      <c r="AG12" s="195" t="str">
        <f t="shared" ref="AG12:AL12" si="8">Q7</f>
        <v>Man City</v>
      </c>
      <c r="AH12" s="55">
        <f t="shared" si="8"/>
        <v>10</v>
      </c>
      <c r="AI12" s="200" t="str">
        <f t="shared" si="8"/>
        <v>Man City</v>
      </c>
      <c r="AJ12" s="55">
        <f t="shared" si="8"/>
        <v>26</v>
      </c>
      <c r="AK12" s="200" t="str">
        <f t="shared" si="8"/>
        <v>Arsenal</v>
      </c>
      <c r="AL12" s="58">
        <f t="shared" si="8"/>
        <v>147</v>
      </c>
      <c r="AM12" s="230"/>
      <c r="AN12" s="231" t="s">
        <v>430</v>
      </c>
      <c r="AO12" s="200">
        <v>3</v>
      </c>
      <c r="AP12" s="200">
        <v>1</v>
      </c>
      <c r="AQ12" s="200">
        <v>0</v>
      </c>
      <c r="AR12" s="232" t="s">
        <v>431</v>
      </c>
    </row>
    <row r="13" spans="1:44" customFormat="1" ht="16.5" thickBot="1" x14ac:dyDescent="0.3">
      <c r="A13" s="19">
        <v>9</v>
      </c>
      <c r="B13" s="195" t="s">
        <v>35</v>
      </c>
      <c r="C13" s="27">
        <v>3</v>
      </c>
      <c r="D13" s="200" t="s">
        <v>38</v>
      </c>
      <c r="E13" s="27">
        <v>5</v>
      </c>
      <c r="F13" s="200" t="s">
        <v>35</v>
      </c>
      <c r="G13" s="28">
        <v>35</v>
      </c>
      <c r="H13" s="230"/>
      <c r="I13" s="19">
        <v>9</v>
      </c>
      <c r="J13" s="33" t="s">
        <v>44</v>
      </c>
      <c r="K13" s="27">
        <v>4</v>
      </c>
      <c r="L13" s="34" t="s">
        <v>44</v>
      </c>
      <c r="M13" s="27">
        <v>12</v>
      </c>
      <c r="N13" s="34" t="s">
        <v>44</v>
      </c>
      <c r="O13" s="28">
        <v>74</v>
      </c>
      <c r="P13" s="19">
        <v>9</v>
      </c>
      <c r="Q13" s="195" t="s">
        <v>1</v>
      </c>
      <c r="R13" s="55">
        <v>2</v>
      </c>
      <c r="S13" s="200" t="s">
        <v>24</v>
      </c>
      <c r="T13" s="55">
        <v>8</v>
      </c>
      <c r="U13" s="200" t="s">
        <v>1</v>
      </c>
      <c r="V13" s="61">
        <v>47</v>
      </c>
      <c r="W13" s="19">
        <v>9</v>
      </c>
      <c r="X13" s="31"/>
      <c r="Y13" s="32"/>
      <c r="Z13" s="200" t="s">
        <v>38</v>
      </c>
      <c r="AA13" s="66">
        <v>2</v>
      </c>
      <c r="AB13" s="34" t="s">
        <v>44</v>
      </c>
      <c r="AC13" s="69">
        <v>14</v>
      </c>
      <c r="AD13" s="19">
        <v>9</v>
      </c>
      <c r="AE13" s="230"/>
      <c r="AF13" s="497"/>
      <c r="AG13" s="196" t="str">
        <f t="shared" ref="AG13:AL13" si="9">Q8</f>
        <v>Chelsea</v>
      </c>
      <c r="AH13" s="56">
        <f t="shared" si="9"/>
        <v>7</v>
      </c>
      <c r="AI13" s="201" t="str">
        <f t="shared" si="9"/>
        <v>Chelsea</v>
      </c>
      <c r="AJ13" s="56">
        <f t="shared" si="9"/>
        <v>25</v>
      </c>
      <c r="AK13" s="201" t="str">
        <f t="shared" si="9"/>
        <v>Chelsea</v>
      </c>
      <c r="AL13" s="59">
        <f t="shared" si="9"/>
        <v>137</v>
      </c>
      <c r="AM13" s="230"/>
      <c r="AN13" s="191"/>
      <c r="AO13" s="230"/>
      <c r="AP13" s="230"/>
      <c r="AQ13" s="230"/>
      <c r="AR13" s="230"/>
    </row>
    <row r="14" spans="1:44" customFormat="1" ht="16.5" customHeight="1" thickBot="1" x14ac:dyDescent="0.3">
      <c r="A14" s="20">
        <v>10</v>
      </c>
      <c r="B14" s="196" t="s">
        <v>38</v>
      </c>
      <c r="C14" s="29">
        <v>2</v>
      </c>
      <c r="D14" s="201" t="s">
        <v>19</v>
      </c>
      <c r="E14" s="29">
        <v>5</v>
      </c>
      <c r="F14" s="201" t="s">
        <v>18</v>
      </c>
      <c r="G14" s="30">
        <v>32</v>
      </c>
      <c r="H14" s="230"/>
      <c r="I14" s="20">
        <v>10</v>
      </c>
      <c r="J14" s="196" t="s">
        <v>20</v>
      </c>
      <c r="K14" s="29">
        <v>4</v>
      </c>
      <c r="L14" s="201" t="s">
        <v>22</v>
      </c>
      <c r="M14" s="29">
        <v>9</v>
      </c>
      <c r="N14" s="201" t="s">
        <v>2</v>
      </c>
      <c r="O14" s="30">
        <v>66</v>
      </c>
      <c r="P14" s="20">
        <v>10</v>
      </c>
      <c r="Q14" s="196" t="s">
        <v>22</v>
      </c>
      <c r="R14" s="56">
        <v>2</v>
      </c>
      <c r="S14" s="201" t="s">
        <v>51</v>
      </c>
      <c r="T14" s="56">
        <v>7</v>
      </c>
      <c r="U14" s="201" t="s">
        <v>24</v>
      </c>
      <c r="V14" s="62">
        <v>44</v>
      </c>
      <c r="W14" s="20">
        <v>10</v>
      </c>
      <c r="X14" s="35"/>
      <c r="Y14" s="36"/>
      <c r="Z14" s="200" t="s">
        <v>14</v>
      </c>
      <c r="AA14" s="67">
        <v>2</v>
      </c>
      <c r="AB14" s="201" t="s">
        <v>38</v>
      </c>
      <c r="AC14" s="70">
        <v>12</v>
      </c>
      <c r="AD14" s="20">
        <v>10</v>
      </c>
      <c r="AE14" s="230"/>
      <c r="AF14" s="498" t="s">
        <v>679</v>
      </c>
      <c r="AG14" s="465" t="s">
        <v>341</v>
      </c>
      <c r="AH14" s="466"/>
      <c r="AI14" s="467" t="s">
        <v>228</v>
      </c>
      <c r="AJ14" s="467"/>
      <c r="AK14" s="466" t="s">
        <v>229</v>
      </c>
      <c r="AL14" s="468"/>
      <c r="AM14" s="230"/>
      <c r="AN14" s="230"/>
      <c r="AO14" s="230"/>
      <c r="AP14" s="230"/>
      <c r="AQ14" s="230"/>
      <c r="AR14" s="230"/>
    </row>
    <row r="15" spans="1:44" customFormat="1" ht="15.75" customHeight="1" x14ac:dyDescent="0.25">
      <c r="A15" s="21">
        <v>11</v>
      </c>
      <c r="B15" s="194" t="s">
        <v>18</v>
      </c>
      <c r="C15" s="23">
        <v>2</v>
      </c>
      <c r="D15" s="199" t="s">
        <v>35</v>
      </c>
      <c r="E15" s="23">
        <v>4</v>
      </c>
      <c r="F15" s="199" t="s">
        <v>22</v>
      </c>
      <c r="G15" s="24">
        <v>30</v>
      </c>
      <c r="H15" s="230"/>
      <c r="I15" s="21">
        <v>11</v>
      </c>
      <c r="J15" s="194" t="s">
        <v>22</v>
      </c>
      <c r="K15" s="23">
        <v>3</v>
      </c>
      <c r="L15" s="199" t="s">
        <v>24</v>
      </c>
      <c r="M15" s="23">
        <v>9</v>
      </c>
      <c r="N15" s="199" t="s">
        <v>22</v>
      </c>
      <c r="O15" s="24">
        <v>57</v>
      </c>
      <c r="P15" s="21">
        <v>11</v>
      </c>
      <c r="Q15" s="194" t="s">
        <v>39</v>
      </c>
      <c r="R15" s="54">
        <v>2</v>
      </c>
      <c r="S15" s="199" t="s">
        <v>22</v>
      </c>
      <c r="T15" s="54">
        <v>5</v>
      </c>
      <c r="U15" s="199" t="s">
        <v>22</v>
      </c>
      <c r="V15" s="63">
        <v>27</v>
      </c>
      <c r="W15" s="21">
        <v>11</v>
      </c>
      <c r="X15" s="37"/>
      <c r="Y15" s="38"/>
      <c r="Z15" s="413" t="s">
        <v>44</v>
      </c>
      <c r="AA15" s="78">
        <v>1</v>
      </c>
      <c r="AB15" s="326" t="s">
        <v>14</v>
      </c>
      <c r="AC15" s="79">
        <v>7</v>
      </c>
      <c r="AD15" s="21">
        <v>11</v>
      </c>
      <c r="AE15" s="230"/>
      <c r="AF15" s="498"/>
      <c r="AG15" s="204" t="str">
        <f>X5</f>
        <v>Man Utd</v>
      </c>
      <c r="AH15" s="65">
        <f t="shared" ref="AH15:AL15" si="10">Y5</f>
        <v>15</v>
      </c>
      <c r="AI15" s="202" t="str">
        <f t="shared" si="10"/>
        <v>Man Utd</v>
      </c>
      <c r="AJ15" s="65">
        <f t="shared" si="10"/>
        <v>27</v>
      </c>
      <c r="AK15" s="202" t="str">
        <f t="shared" si="10"/>
        <v>Man Utd</v>
      </c>
      <c r="AL15" s="68">
        <f t="shared" si="10"/>
        <v>163</v>
      </c>
      <c r="AM15" s="230"/>
      <c r="AN15" s="230"/>
      <c r="AO15" s="230"/>
      <c r="AP15" s="230"/>
      <c r="AQ15" s="230"/>
      <c r="AR15" s="230"/>
    </row>
    <row r="16" spans="1:44" customFormat="1" ht="15.75" x14ac:dyDescent="0.25">
      <c r="A16" s="19">
        <v>12</v>
      </c>
      <c r="B16" s="195" t="s">
        <v>10</v>
      </c>
      <c r="C16" s="27">
        <v>2</v>
      </c>
      <c r="D16" s="200" t="s">
        <v>18</v>
      </c>
      <c r="E16" s="27">
        <v>4</v>
      </c>
      <c r="F16" s="200" t="s">
        <v>19</v>
      </c>
      <c r="G16" s="28">
        <v>26</v>
      </c>
      <c r="H16" s="230"/>
      <c r="I16" s="19">
        <v>12</v>
      </c>
      <c r="J16" s="195" t="s">
        <v>24</v>
      </c>
      <c r="K16" s="27">
        <v>3</v>
      </c>
      <c r="L16" s="200" t="s">
        <v>2</v>
      </c>
      <c r="M16" s="27">
        <v>8</v>
      </c>
      <c r="N16" s="200" t="s">
        <v>51</v>
      </c>
      <c r="O16" s="28">
        <v>57</v>
      </c>
      <c r="P16" s="19">
        <v>12</v>
      </c>
      <c r="Q16" s="195" t="s">
        <v>23</v>
      </c>
      <c r="R16" s="55">
        <v>1</v>
      </c>
      <c r="S16" s="200" t="s">
        <v>41</v>
      </c>
      <c r="T16" s="55">
        <v>5</v>
      </c>
      <c r="U16" s="200" t="s">
        <v>41</v>
      </c>
      <c r="V16" s="61">
        <v>24</v>
      </c>
      <c r="W16" s="19">
        <v>12</v>
      </c>
      <c r="X16" s="31"/>
      <c r="Y16" s="32"/>
      <c r="Z16" s="200" t="s">
        <v>7</v>
      </c>
      <c r="AA16" s="66">
        <v>1</v>
      </c>
      <c r="AB16" s="200" t="s">
        <v>7</v>
      </c>
      <c r="AC16" s="69">
        <v>7</v>
      </c>
      <c r="AD16" s="19">
        <v>12</v>
      </c>
      <c r="AE16" s="230"/>
      <c r="AF16" s="498"/>
      <c r="AG16" s="205" t="str">
        <f t="shared" ref="AG16:AL16" si="11">X6</f>
        <v>Man City</v>
      </c>
      <c r="AH16" s="66">
        <f t="shared" si="11"/>
        <v>9</v>
      </c>
      <c r="AI16" s="200" t="str">
        <f t="shared" si="11"/>
        <v>Chelsea</v>
      </c>
      <c r="AJ16" s="66">
        <f t="shared" si="11"/>
        <v>22</v>
      </c>
      <c r="AK16" s="200" t="str">
        <f t="shared" si="11"/>
        <v>Chelsea</v>
      </c>
      <c r="AL16" s="69">
        <f t="shared" si="11"/>
        <v>124</v>
      </c>
      <c r="AM16" s="230"/>
      <c r="AN16" s="230"/>
      <c r="AO16" s="230"/>
      <c r="AP16" s="230"/>
      <c r="AQ16" s="230"/>
      <c r="AR16" s="230"/>
    </row>
    <row r="17" spans="1:44" customFormat="1" ht="15.75" x14ac:dyDescent="0.25">
      <c r="A17" s="19">
        <v>13</v>
      </c>
      <c r="B17" s="195" t="s">
        <v>19</v>
      </c>
      <c r="C17" s="27">
        <v>1</v>
      </c>
      <c r="D17" s="200" t="s">
        <v>22</v>
      </c>
      <c r="E17" s="27">
        <v>4</v>
      </c>
      <c r="F17" s="200" t="s">
        <v>38</v>
      </c>
      <c r="G17" s="28">
        <v>25</v>
      </c>
      <c r="H17" s="230"/>
      <c r="I17" s="19">
        <v>13</v>
      </c>
      <c r="J17" s="195" t="s">
        <v>51</v>
      </c>
      <c r="K17" s="27">
        <v>3</v>
      </c>
      <c r="L17" s="200" t="s">
        <v>20</v>
      </c>
      <c r="M17" s="27">
        <v>8</v>
      </c>
      <c r="N17" s="200" t="s">
        <v>20</v>
      </c>
      <c r="O17" s="28">
        <v>49</v>
      </c>
      <c r="P17" s="19">
        <v>13</v>
      </c>
      <c r="Q17" s="195" t="s">
        <v>41</v>
      </c>
      <c r="R17" s="55">
        <v>1</v>
      </c>
      <c r="S17" s="200" t="s">
        <v>50</v>
      </c>
      <c r="T17" s="55">
        <v>5</v>
      </c>
      <c r="U17" s="200" t="s">
        <v>40</v>
      </c>
      <c r="V17" s="61">
        <v>21</v>
      </c>
      <c r="W17" s="19">
        <v>13</v>
      </c>
      <c r="X17" s="31"/>
      <c r="Y17" s="32"/>
      <c r="Z17" s="200" t="s">
        <v>0</v>
      </c>
      <c r="AA17" s="66">
        <v>1</v>
      </c>
      <c r="AB17" s="200" t="s">
        <v>0</v>
      </c>
      <c r="AC17" s="69">
        <v>5</v>
      </c>
      <c r="AD17" s="19">
        <v>13</v>
      </c>
      <c r="AE17" s="230"/>
      <c r="AF17" s="498"/>
      <c r="AG17" s="205" t="str">
        <f t="shared" ref="AG17:AL17" si="12">X7</f>
        <v>Chelsea</v>
      </c>
      <c r="AH17" s="66">
        <f t="shared" si="12"/>
        <v>7</v>
      </c>
      <c r="AI17" s="200" t="str">
        <f t="shared" si="12"/>
        <v>Man City</v>
      </c>
      <c r="AJ17" s="66">
        <f t="shared" si="12"/>
        <v>20</v>
      </c>
      <c r="AK17" s="200" t="str">
        <f t="shared" si="12"/>
        <v>Man City</v>
      </c>
      <c r="AL17" s="69">
        <f t="shared" si="12"/>
        <v>106</v>
      </c>
      <c r="AM17" s="230"/>
      <c r="AN17" s="230"/>
      <c r="AO17" s="230"/>
      <c r="AP17" s="230"/>
      <c r="AQ17" s="230"/>
      <c r="AR17" s="230"/>
    </row>
    <row r="18" spans="1:44" customFormat="1" ht="16.5" thickBot="1" x14ac:dyDescent="0.3">
      <c r="A18" s="19">
        <v>14</v>
      </c>
      <c r="B18" s="195" t="s">
        <v>22</v>
      </c>
      <c r="C18" s="27">
        <v>1</v>
      </c>
      <c r="D18" s="200" t="s">
        <v>21</v>
      </c>
      <c r="E18" s="27">
        <v>4</v>
      </c>
      <c r="F18" s="200" t="s">
        <v>21</v>
      </c>
      <c r="G18" s="28">
        <v>24</v>
      </c>
      <c r="H18" s="230"/>
      <c r="I18" s="19">
        <v>14</v>
      </c>
      <c r="J18" s="195" t="s">
        <v>38</v>
      </c>
      <c r="K18" s="27">
        <v>3</v>
      </c>
      <c r="L18" s="200" t="s">
        <v>51</v>
      </c>
      <c r="M18" s="27">
        <v>7</v>
      </c>
      <c r="N18" s="200" t="s">
        <v>24</v>
      </c>
      <c r="O18" s="28">
        <v>48</v>
      </c>
      <c r="P18" s="19">
        <v>14</v>
      </c>
      <c r="Q18" s="195" t="s">
        <v>40</v>
      </c>
      <c r="R18" s="55">
        <v>1</v>
      </c>
      <c r="S18" s="200" t="s">
        <v>40</v>
      </c>
      <c r="T18" s="55">
        <v>3</v>
      </c>
      <c r="U18" s="200" t="s">
        <v>50</v>
      </c>
      <c r="V18" s="61">
        <v>20</v>
      </c>
      <c r="W18" s="19">
        <v>14</v>
      </c>
      <c r="X18" s="31"/>
      <c r="Y18" s="32"/>
      <c r="Z18" s="200" t="s">
        <v>50</v>
      </c>
      <c r="AA18" s="66">
        <v>1</v>
      </c>
      <c r="AB18" s="322" t="s">
        <v>51</v>
      </c>
      <c r="AC18" s="324">
        <v>5</v>
      </c>
      <c r="AD18" s="19">
        <v>14</v>
      </c>
      <c r="AE18" s="230"/>
      <c r="AF18" s="499"/>
      <c r="AG18" s="206" t="str">
        <f t="shared" ref="AG18:AL18" si="13">X8</f>
        <v>Arsenal</v>
      </c>
      <c r="AH18" s="67">
        <f t="shared" si="13"/>
        <v>4</v>
      </c>
      <c r="AI18" s="201" t="str">
        <f t="shared" si="13"/>
        <v>Arsenal</v>
      </c>
      <c r="AJ18" s="67">
        <f t="shared" si="13"/>
        <v>15</v>
      </c>
      <c r="AK18" s="201" t="str">
        <f t="shared" si="13"/>
        <v>Arsenal</v>
      </c>
      <c r="AL18" s="70">
        <f t="shared" si="13"/>
        <v>101</v>
      </c>
      <c r="AM18" s="230"/>
      <c r="AN18" s="230"/>
      <c r="AO18" s="230"/>
      <c r="AP18" s="230"/>
      <c r="AQ18" s="230"/>
      <c r="AR18" s="230"/>
    </row>
    <row r="19" spans="1:44" customFormat="1" ht="15.75" x14ac:dyDescent="0.25">
      <c r="A19" s="19">
        <v>15</v>
      </c>
      <c r="B19" s="195" t="s">
        <v>21</v>
      </c>
      <c r="C19" s="27">
        <v>1</v>
      </c>
      <c r="D19" s="200" t="s">
        <v>10</v>
      </c>
      <c r="E19" s="27">
        <v>3</v>
      </c>
      <c r="F19" s="200" t="s">
        <v>42</v>
      </c>
      <c r="G19" s="28">
        <v>23</v>
      </c>
      <c r="H19" s="230"/>
      <c r="I19" s="19">
        <v>15</v>
      </c>
      <c r="J19" s="195" t="s">
        <v>35</v>
      </c>
      <c r="K19" s="27">
        <v>3</v>
      </c>
      <c r="L19" s="200" t="s">
        <v>38</v>
      </c>
      <c r="M19" s="27">
        <v>7</v>
      </c>
      <c r="N19" s="200" t="s">
        <v>38</v>
      </c>
      <c r="O19" s="28">
        <v>38</v>
      </c>
      <c r="P19" s="19">
        <v>15</v>
      </c>
      <c r="Q19" s="195" t="s">
        <v>38</v>
      </c>
      <c r="R19" s="55">
        <v>1</v>
      </c>
      <c r="S19" s="200" t="s">
        <v>39</v>
      </c>
      <c r="T19" s="55">
        <v>2</v>
      </c>
      <c r="U19" s="34" t="s">
        <v>44</v>
      </c>
      <c r="V19" s="61">
        <v>19</v>
      </c>
      <c r="W19" s="19">
        <v>15</v>
      </c>
      <c r="X19" s="31"/>
      <c r="Y19" s="32"/>
      <c r="Z19" s="200" t="s">
        <v>28</v>
      </c>
      <c r="AA19" s="66">
        <v>1</v>
      </c>
      <c r="AB19" s="200" t="s">
        <v>50</v>
      </c>
      <c r="AC19" s="69">
        <v>4</v>
      </c>
      <c r="AD19" s="19">
        <v>15</v>
      </c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</row>
    <row r="20" spans="1:44" customFormat="1" ht="15.75" x14ac:dyDescent="0.25">
      <c r="A20" s="19">
        <v>16</v>
      </c>
      <c r="B20" s="195" t="s">
        <v>42</v>
      </c>
      <c r="C20" s="27">
        <v>1</v>
      </c>
      <c r="D20" s="200" t="s">
        <v>42</v>
      </c>
      <c r="E20" s="27">
        <v>3</v>
      </c>
      <c r="F20" s="200" t="s">
        <v>10</v>
      </c>
      <c r="G20" s="28">
        <v>20</v>
      </c>
      <c r="H20" s="230"/>
      <c r="I20" s="19">
        <v>16</v>
      </c>
      <c r="J20" s="195" t="s">
        <v>23</v>
      </c>
      <c r="K20" s="27">
        <v>2</v>
      </c>
      <c r="L20" s="200" t="s">
        <v>21</v>
      </c>
      <c r="M20" s="27">
        <v>6</v>
      </c>
      <c r="N20" s="200" t="s">
        <v>21</v>
      </c>
      <c r="O20" s="28">
        <v>36</v>
      </c>
      <c r="P20" s="19">
        <v>16</v>
      </c>
      <c r="Q20" s="195" t="s">
        <v>4</v>
      </c>
      <c r="R20" s="55">
        <v>1</v>
      </c>
      <c r="S20" s="200" t="s">
        <v>38</v>
      </c>
      <c r="T20" s="55">
        <v>2</v>
      </c>
      <c r="U20" s="200" t="s">
        <v>39</v>
      </c>
      <c r="V20" s="61">
        <v>16</v>
      </c>
      <c r="W20" s="19">
        <v>16</v>
      </c>
      <c r="X20" s="31"/>
      <c r="Y20" s="32"/>
      <c r="Z20" s="200" t="s">
        <v>10</v>
      </c>
      <c r="AA20" s="66">
        <v>1</v>
      </c>
      <c r="AB20" s="200" t="s">
        <v>28</v>
      </c>
      <c r="AC20" s="69">
        <v>4</v>
      </c>
      <c r="AD20" s="19">
        <v>16</v>
      </c>
      <c r="AE20" s="230"/>
      <c r="AF20" s="494" t="s">
        <v>659</v>
      </c>
      <c r="AG20" s="494"/>
      <c r="AH20" s="494"/>
      <c r="AI20" s="494"/>
      <c r="AJ20" s="494"/>
      <c r="AK20" s="494"/>
      <c r="AL20" s="494"/>
      <c r="AM20" s="230"/>
      <c r="AN20" s="230"/>
      <c r="AO20" s="230"/>
      <c r="AP20" s="230"/>
      <c r="AQ20" s="230"/>
      <c r="AR20" s="230"/>
    </row>
    <row r="21" spans="1:44" customFormat="1" ht="16.5" thickBot="1" x14ac:dyDescent="0.3">
      <c r="A21" s="22">
        <v>17</v>
      </c>
      <c r="B21" s="198" t="s">
        <v>23</v>
      </c>
      <c r="C21" s="39">
        <v>1</v>
      </c>
      <c r="D21" s="203" t="s">
        <v>23</v>
      </c>
      <c r="E21" s="39">
        <v>3</v>
      </c>
      <c r="F21" s="203" t="s">
        <v>23</v>
      </c>
      <c r="G21" s="40">
        <v>17</v>
      </c>
      <c r="H21" s="230"/>
      <c r="I21" s="22">
        <v>17</v>
      </c>
      <c r="J21" s="198" t="s">
        <v>18</v>
      </c>
      <c r="K21" s="39">
        <v>2</v>
      </c>
      <c r="L21" s="203" t="s">
        <v>41</v>
      </c>
      <c r="M21" s="39">
        <v>5</v>
      </c>
      <c r="N21" s="203" t="s">
        <v>18</v>
      </c>
      <c r="O21" s="40">
        <v>36</v>
      </c>
      <c r="P21" s="22">
        <v>17</v>
      </c>
      <c r="Q21" s="41"/>
      <c r="R21" s="42"/>
      <c r="S21" s="34" t="s">
        <v>44</v>
      </c>
      <c r="T21" s="55">
        <v>2</v>
      </c>
      <c r="U21" s="200" t="s">
        <v>38</v>
      </c>
      <c r="V21" s="61">
        <v>13</v>
      </c>
      <c r="W21" s="22">
        <v>17</v>
      </c>
      <c r="X21" s="43"/>
      <c r="Y21" s="42"/>
      <c r="Z21" s="203" t="s">
        <v>37</v>
      </c>
      <c r="AA21" s="80">
        <v>1</v>
      </c>
      <c r="AB21" s="203" t="s">
        <v>10</v>
      </c>
      <c r="AC21" s="80">
        <v>4</v>
      </c>
      <c r="AD21" s="22">
        <v>17</v>
      </c>
      <c r="AE21" s="230"/>
      <c r="AF21" s="494"/>
      <c r="AG21" s="494"/>
      <c r="AH21" s="494"/>
      <c r="AI21" s="494"/>
      <c r="AJ21" s="494"/>
      <c r="AK21" s="494"/>
      <c r="AL21" s="494"/>
      <c r="AM21" s="230"/>
      <c r="AN21" s="230"/>
      <c r="AO21" s="230"/>
      <c r="AP21" s="230"/>
      <c r="AQ21" s="230"/>
      <c r="AR21" s="230"/>
    </row>
    <row r="22" spans="1:44" customFormat="1" ht="15.75" x14ac:dyDescent="0.25">
      <c r="A22" s="18">
        <v>18</v>
      </c>
      <c r="B22" s="197" t="s">
        <v>4</v>
      </c>
      <c r="C22" s="25">
        <v>1</v>
      </c>
      <c r="D22" s="202" t="s">
        <v>34</v>
      </c>
      <c r="E22" s="25">
        <v>3</v>
      </c>
      <c r="F22" s="202" t="s">
        <v>34</v>
      </c>
      <c r="G22" s="26">
        <v>17</v>
      </c>
      <c r="H22" s="230"/>
      <c r="I22" s="18">
        <v>18</v>
      </c>
      <c r="J22" s="197" t="s">
        <v>10</v>
      </c>
      <c r="K22" s="25">
        <v>2</v>
      </c>
      <c r="L22" s="202" t="s">
        <v>19</v>
      </c>
      <c r="M22" s="25">
        <v>5</v>
      </c>
      <c r="N22" s="202" t="s">
        <v>35</v>
      </c>
      <c r="O22" s="26">
        <v>35</v>
      </c>
      <c r="P22" s="18">
        <v>18</v>
      </c>
      <c r="Q22" s="44"/>
      <c r="R22" s="45"/>
      <c r="S22" s="202" t="s">
        <v>21</v>
      </c>
      <c r="T22" s="57">
        <v>2</v>
      </c>
      <c r="U22" s="202" t="s">
        <v>21</v>
      </c>
      <c r="V22" s="64">
        <v>12</v>
      </c>
      <c r="W22" s="18">
        <v>18</v>
      </c>
      <c r="X22" s="46"/>
      <c r="Y22" s="45"/>
      <c r="Z22" s="202" t="s">
        <v>60</v>
      </c>
      <c r="AA22" s="68">
        <v>1</v>
      </c>
      <c r="AB22" s="202" t="s">
        <v>37</v>
      </c>
      <c r="AC22" s="68">
        <v>4</v>
      </c>
      <c r="AD22" s="18">
        <v>18</v>
      </c>
      <c r="AE22" s="230"/>
      <c r="AF22" s="494"/>
      <c r="AG22" s="494"/>
      <c r="AH22" s="494"/>
      <c r="AI22" s="494"/>
      <c r="AJ22" s="494"/>
      <c r="AK22" s="494"/>
      <c r="AL22" s="494"/>
      <c r="AM22" s="230"/>
      <c r="AN22" s="230"/>
      <c r="AO22" s="230"/>
      <c r="AP22" s="230"/>
      <c r="AQ22" s="230"/>
      <c r="AR22" s="230"/>
    </row>
    <row r="23" spans="1:44" customFormat="1" ht="15.75" x14ac:dyDescent="0.25">
      <c r="A23" s="19">
        <v>19</v>
      </c>
      <c r="B23" s="195" t="s">
        <v>8</v>
      </c>
      <c r="C23" s="27">
        <v>1</v>
      </c>
      <c r="D23" s="200" t="s">
        <v>4</v>
      </c>
      <c r="E23" s="27">
        <v>2</v>
      </c>
      <c r="F23" s="200" t="s">
        <v>39</v>
      </c>
      <c r="G23" s="28">
        <v>17</v>
      </c>
      <c r="H23" s="230"/>
      <c r="I23" s="19">
        <v>19</v>
      </c>
      <c r="J23" s="195" t="s">
        <v>39</v>
      </c>
      <c r="K23" s="27">
        <v>2</v>
      </c>
      <c r="L23" s="200" t="s">
        <v>50</v>
      </c>
      <c r="M23" s="27">
        <v>5</v>
      </c>
      <c r="N23" s="200" t="s">
        <v>39</v>
      </c>
      <c r="O23" s="28">
        <v>33</v>
      </c>
      <c r="P23" s="19">
        <v>19</v>
      </c>
      <c r="Q23" s="47"/>
      <c r="R23" s="32"/>
      <c r="S23" s="200" t="s">
        <v>28</v>
      </c>
      <c r="T23" s="55">
        <v>2</v>
      </c>
      <c r="U23" s="200" t="s">
        <v>4</v>
      </c>
      <c r="V23" s="61">
        <v>12</v>
      </c>
      <c r="W23" s="19">
        <v>19</v>
      </c>
      <c r="X23" s="31"/>
      <c r="Y23" s="32"/>
      <c r="Z23" s="32"/>
      <c r="AA23" s="32"/>
      <c r="AB23" s="200" t="s">
        <v>60</v>
      </c>
      <c r="AC23" s="69">
        <v>3</v>
      </c>
      <c r="AD23" s="19">
        <v>19</v>
      </c>
      <c r="AE23" s="230"/>
      <c r="AF23" s="494"/>
      <c r="AG23" s="494"/>
      <c r="AH23" s="494"/>
      <c r="AI23" s="494"/>
      <c r="AJ23" s="494"/>
      <c r="AK23" s="494"/>
      <c r="AL23" s="494"/>
      <c r="AM23" s="230"/>
      <c r="AN23" s="230"/>
      <c r="AO23" s="230"/>
      <c r="AP23" s="230"/>
      <c r="AQ23" s="230"/>
      <c r="AR23" s="230"/>
    </row>
    <row r="24" spans="1:44" customFormat="1" ht="16.5" thickBot="1" x14ac:dyDescent="0.3">
      <c r="A24" s="22">
        <v>20</v>
      </c>
      <c r="B24" s="41"/>
      <c r="C24" s="42"/>
      <c r="D24" s="200" t="s">
        <v>26</v>
      </c>
      <c r="E24" s="27">
        <v>2</v>
      </c>
      <c r="F24" s="200" t="s">
        <v>4</v>
      </c>
      <c r="G24" s="28">
        <v>16</v>
      </c>
      <c r="H24" s="230"/>
      <c r="I24" s="22">
        <v>20</v>
      </c>
      <c r="J24" s="195" t="s">
        <v>4</v>
      </c>
      <c r="K24" s="27">
        <v>2</v>
      </c>
      <c r="L24" s="200" t="s">
        <v>35</v>
      </c>
      <c r="M24" s="27">
        <v>4</v>
      </c>
      <c r="N24" s="200" t="s">
        <v>41</v>
      </c>
      <c r="O24" s="28">
        <v>28</v>
      </c>
      <c r="P24" s="22">
        <v>20</v>
      </c>
      <c r="Q24" s="41"/>
      <c r="R24" s="42"/>
      <c r="S24" s="200" t="s">
        <v>57</v>
      </c>
      <c r="T24" s="61">
        <v>2</v>
      </c>
      <c r="U24" s="200" t="s">
        <v>28</v>
      </c>
      <c r="V24" s="61">
        <v>10</v>
      </c>
      <c r="W24" s="22">
        <v>20</v>
      </c>
      <c r="X24" s="43"/>
      <c r="Y24" s="42"/>
      <c r="Z24" s="42"/>
      <c r="AA24" s="42"/>
      <c r="AB24" s="323" t="s">
        <v>20</v>
      </c>
      <c r="AC24" s="325">
        <v>2</v>
      </c>
      <c r="AD24" s="22">
        <v>20</v>
      </c>
      <c r="AE24" s="230"/>
      <c r="AF24" s="494"/>
      <c r="AG24" s="494"/>
      <c r="AH24" s="494"/>
      <c r="AI24" s="494"/>
      <c r="AJ24" s="494"/>
      <c r="AK24" s="494"/>
      <c r="AL24" s="494"/>
      <c r="AM24" s="230"/>
      <c r="AN24" s="230"/>
      <c r="AO24" s="230"/>
      <c r="AP24" s="230"/>
      <c r="AQ24" s="230"/>
      <c r="AR24" s="230"/>
    </row>
    <row r="25" spans="1:44" customFormat="1" ht="15.75" x14ac:dyDescent="0.25">
      <c r="A25" s="18">
        <v>21</v>
      </c>
      <c r="B25" s="41"/>
      <c r="C25" s="42"/>
      <c r="D25" s="41"/>
      <c r="E25" s="42"/>
      <c r="F25" s="41"/>
      <c r="G25" s="42"/>
      <c r="H25" s="230"/>
      <c r="I25" s="18">
        <v>21</v>
      </c>
      <c r="J25" s="195" t="s">
        <v>21</v>
      </c>
      <c r="K25" s="27">
        <v>1</v>
      </c>
      <c r="L25" s="200" t="s">
        <v>18</v>
      </c>
      <c r="M25" s="27">
        <v>4</v>
      </c>
      <c r="N25" s="200" t="s">
        <v>4</v>
      </c>
      <c r="O25" s="28">
        <v>28</v>
      </c>
      <c r="P25" s="18">
        <v>21</v>
      </c>
      <c r="Q25" s="44"/>
      <c r="R25" s="45"/>
      <c r="S25" s="200" t="s">
        <v>14</v>
      </c>
      <c r="T25" s="61">
        <v>2</v>
      </c>
      <c r="U25" s="200" t="s">
        <v>57</v>
      </c>
      <c r="V25" s="61">
        <v>10</v>
      </c>
      <c r="W25" s="18">
        <v>21</v>
      </c>
      <c r="X25" s="46"/>
      <c r="Y25" s="45"/>
      <c r="Z25" s="45"/>
      <c r="AA25" s="45"/>
      <c r="AB25" s="323" t="s">
        <v>13</v>
      </c>
      <c r="AC25" s="325">
        <v>2</v>
      </c>
      <c r="AD25" s="18">
        <v>21</v>
      </c>
      <c r="AE25" s="230"/>
      <c r="AF25" s="494"/>
      <c r="AG25" s="494"/>
      <c r="AH25" s="494"/>
      <c r="AI25" s="494"/>
      <c r="AJ25" s="494"/>
      <c r="AK25" s="494"/>
      <c r="AL25" s="494"/>
      <c r="AM25" s="230"/>
      <c r="AN25" s="230"/>
      <c r="AO25" s="230"/>
      <c r="AP25" s="230"/>
      <c r="AQ25" s="230"/>
      <c r="AR25" s="230"/>
    </row>
    <row r="26" spans="1:44" customFormat="1" ht="16.5" thickBot="1" x14ac:dyDescent="0.3">
      <c r="A26" s="19">
        <v>22</v>
      </c>
      <c r="B26" s="41"/>
      <c r="C26" s="42"/>
      <c r="D26" s="41"/>
      <c r="E26" s="42"/>
      <c r="F26" s="41"/>
      <c r="G26" s="42"/>
      <c r="H26" s="230"/>
      <c r="I26" s="19">
        <v>22</v>
      </c>
      <c r="J26" s="195" t="s">
        <v>41</v>
      </c>
      <c r="K26" s="27">
        <v>1</v>
      </c>
      <c r="L26" s="200" t="s">
        <v>10</v>
      </c>
      <c r="M26" s="27">
        <v>4</v>
      </c>
      <c r="N26" s="200" t="s">
        <v>19</v>
      </c>
      <c r="O26" s="27">
        <v>26</v>
      </c>
      <c r="P26" s="19">
        <v>22</v>
      </c>
      <c r="Q26" s="47"/>
      <c r="R26" s="32"/>
      <c r="S26" s="32"/>
      <c r="T26" s="32"/>
      <c r="U26" s="36"/>
      <c r="V26" s="48"/>
      <c r="W26" s="19">
        <v>22</v>
      </c>
      <c r="X26" s="31"/>
      <c r="Y26" s="32"/>
      <c r="Z26" s="32"/>
      <c r="AA26" s="32"/>
      <c r="AB26" s="323" t="s">
        <v>34</v>
      </c>
      <c r="AC26" s="325">
        <v>2</v>
      </c>
      <c r="AD26" s="19">
        <v>22</v>
      </c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</row>
    <row r="27" spans="1:44" customFormat="1" ht="16.5" thickBot="1" x14ac:dyDescent="0.3">
      <c r="A27" s="19">
        <v>23</v>
      </c>
      <c r="B27" s="41"/>
      <c r="C27" s="42"/>
      <c r="D27" s="41"/>
      <c r="E27" s="42"/>
      <c r="F27" s="36"/>
      <c r="G27" s="49"/>
      <c r="H27" s="230"/>
      <c r="I27" s="19">
        <v>23</v>
      </c>
      <c r="J27" s="195" t="s">
        <v>19</v>
      </c>
      <c r="K27" s="27">
        <v>1</v>
      </c>
      <c r="L27" s="200" t="s">
        <v>34</v>
      </c>
      <c r="M27" s="27">
        <v>4</v>
      </c>
      <c r="N27" s="36"/>
      <c r="O27" s="49"/>
      <c r="P27" s="19">
        <v>23</v>
      </c>
      <c r="Q27" s="47"/>
      <c r="R27" s="32"/>
      <c r="S27" s="32"/>
      <c r="T27" s="32"/>
      <c r="U27" s="36"/>
      <c r="V27" s="48"/>
      <c r="W27" s="19">
        <v>23</v>
      </c>
      <c r="X27" s="35"/>
      <c r="Y27" s="36"/>
      <c r="Z27" s="36"/>
      <c r="AA27" s="36"/>
      <c r="AB27" s="323" t="s">
        <v>47</v>
      </c>
      <c r="AC27" s="325">
        <v>2</v>
      </c>
      <c r="AD27" s="19">
        <v>23</v>
      </c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</row>
    <row r="28" spans="1:44" customFormat="1" ht="16.5" thickBot="1" x14ac:dyDescent="0.3">
      <c r="A28" s="20">
        <v>24</v>
      </c>
      <c r="B28" s="41"/>
      <c r="C28" s="42"/>
      <c r="D28" s="41"/>
      <c r="E28" s="42"/>
      <c r="F28" s="36"/>
      <c r="G28" s="49"/>
      <c r="H28" s="230"/>
      <c r="I28" s="20">
        <v>24</v>
      </c>
      <c r="J28" s="196" t="s">
        <v>40</v>
      </c>
      <c r="K28" s="29">
        <v>1</v>
      </c>
      <c r="L28" s="36"/>
      <c r="M28" s="36"/>
      <c r="N28" s="36"/>
      <c r="O28" s="49"/>
      <c r="P28" s="20">
        <v>24</v>
      </c>
      <c r="Q28" s="50"/>
      <c r="R28" s="36"/>
      <c r="S28" s="36"/>
      <c r="T28" s="36"/>
      <c r="U28" s="36"/>
      <c r="V28" s="48"/>
      <c r="W28" s="20">
        <v>24</v>
      </c>
      <c r="X28" s="51"/>
      <c r="Y28" s="52"/>
      <c r="Z28" s="52"/>
      <c r="AA28" s="52"/>
      <c r="AB28" s="52"/>
      <c r="AC28" s="53"/>
      <c r="AD28" s="20">
        <v>24</v>
      </c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</row>
    <row r="29" spans="1:44" ht="15" customHeight="1" x14ac:dyDescent="0.25">
      <c r="B29" s="479" t="s">
        <v>500</v>
      </c>
      <c r="C29" s="480"/>
      <c r="D29" s="480"/>
      <c r="E29" s="480"/>
      <c r="F29" s="480"/>
      <c r="G29" s="481"/>
      <c r="J29" s="479" t="s">
        <v>500</v>
      </c>
      <c r="K29" s="480"/>
      <c r="L29" s="480"/>
      <c r="M29" s="480"/>
      <c r="N29" s="480"/>
      <c r="O29" s="481"/>
      <c r="Q29" s="485" t="s">
        <v>498</v>
      </c>
      <c r="R29" s="486"/>
      <c r="S29" s="486"/>
      <c r="T29" s="486"/>
      <c r="U29" s="486"/>
      <c r="V29" s="487"/>
      <c r="X29" s="485" t="s">
        <v>499</v>
      </c>
      <c r="Y29" s="486"/>
      <c r="Z29" s="486"/>
      <c r="AA29" s="486"/>
      <c r="AB29" s="486"/>
      <c r="AC29" s="487"/>
      <c r="AD29" s="328"/>
    </row>
    <row r="30" spans="1:44" ht="15.75" thickBot="1" x14ac:dyDescent="0.3">
      <c r="B30" s="482"/>
      <c r="C30" s="483"/>
      <c r="D30" s="483"/>
      <c r="E30" s="483"/>
      <c r="F30" s="483"/>
      <c r="G30" s="484"/>
      <c r="J30" s="482"/>
      <c r="K30" s="483"/>
      <c r="L30" s="483"/>
      <c r="M30" s="483"/>
      <c r="N30" s="483"/>
      <c r="O30" s="484"/>
      <c r="Q30" s="488"/>
      <c r="R30" s="489"/>
      <c r="S30" s="489"/>
      <c r="T30" s="489"/>
      <c r="U30" s="489"/>
      <c r="V30" s="490"/>
      <c r="X30" s="488"/>
      <c r="Y30" s="489"/>
      <c r="Z30" s="489"/>
      <c r="AA30" s="489"/>
      <c r="AB30" s="489"/>
      <c r="AC30" s="490"/>
      <c r="AD30" s="329"/>
    </row>
  </sheetData>
  <sheetProtection sheet="1" objects="1" scenarios="1"/>
  <mergeCells count="38">
    <mergeCell ref="A1:G1"/>
    <mergeCell ref="I1:AD1"/>
    <mergeCell ref="A3:G3"/>
    <mergeCell ref="B4:C4"/>
    <mergeCell ref="D4:E4"/>
    <mergeCell ref="F4:G4"/>
    <mergeCell ref="B29:G30"/>
    <mergeCell ref="Q29:V30"/>
    <mergeCell ref="J29:O30"/>
    <mergeCell ref="X29:AC30"/>
    <mergeCell ref="AF1:AR1"/>
    <mergeCell ref="AF20:AL25"/>
    <mergeCell ref="AF9:AF13"/>
    <mergeCell ref="AF14:AF18"/>
    <mergeCell ref="AG9:AH9"/>
    <mergeCell ref="AI9:AJ9"/>
    <mergeCell ref="AN4:AR4"/>
    <mergeCell ref="AK9:AL9"/>
    <mergeCell ref="AG14:AH14"/>
    <mergeCell ref="AI14:AJ14"/>
    <mergeCell ref="AK14:AL14"/>
    <mergeCell ref="AG4:AH4"/>
    <mergeCell ref="AI4:AJ4"/>
    <mergeCell ref="AF3:AL3"/>
    <mergeCell ref="AK4:AL4"/>
    <mergeCell ref="I3:O3"/>
    <mergeCell ref="J4:K4"/>
    <mergeCell ref="L4:M4"/>
    <mergeCell ref="N4:O4"/>
    <mergeCell ref="Q4:R4"/>
    <mergeCell ref="X4:Y4"/>
    <mergeCell ref="Z4:AA4"/>
    <mergeCell ref="AB4:AC4"/>
    <mergeCell ref="P3:V3"/>
    <mergeCell ref="S4:T4"/>
    <mergeCell ref="U4:V4"/>
    <mergeCell ref="AF4:AF8"/>
    <mergeCell ref="W3:AD3"/>
  </mergeCells>
  <hyperlinks>
    <hyperlink ref="AF1:AR1" r:id="rId1" display="See this blog for more details on the layout used here" xr:uid="{C65A3F9B-E0A2-4A79-82DF-F04C703E637B}"/>
  </hyperlinks>
  <pageMargins left="0.7" right="0.7" top="0.75" bottom="0.75" header="0.3" footer="0.3"/>
  <pageSetup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1444-6772-4E40-B348-22D9505171E5}">
  <sheetPr codeName="Sheet7"/>
  <dimension ref="A1:U3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W35" sqref="W35"/>
    </sheetView>
  </sheetViews>
  <sheetFormatPr defaultRowHeight="15" x14ac:dyDescent="0.25"/>
  <cols>
    <col min="1" max="1" width="1.5703125" style="116" customWidth="1"/>
    <col min="2" max="2" width="18.42578125" style="81" customWidth="1"/>
    <col min="3" max="4" width="8.7109375" style="81" bestFit="1" customWidth="1"/>
    <col min="5" max="5" width="6.5703125" style="81" bestFit="1" customWidth="1"/>
    <col min="6" max="6" width="1.5703125" style="116" customWidth="1"/>
    <col min="7" max="7" width="18.42578125" style="81" customWidth="1"/>
    <col min="8" max="9" width="8.7109375" style="81" bestFit="1" customWidth="1"/>
    <col min="10" max="10" width="6.5703125" style="81" bestFit="1" customWidth="1"/>
    <col min="11" max="11" width="1.5703125" style="116" customWidth="1"/>
    <col min="12" max="12" width="18.42578125" style="81" customWidth="1"/>
    <col min="13" max="14" width="8.7109375" style="81" bestFit="1" customWidth="1"/>
    <col min="15" max="15" width="6.5703125" style="81" bestFit="1" customWidth="1"/>
    <col min="16" max="16" width="1.5703125" style="116" customWidth="1"/>
    <col min="17" max="17" width="18.42578125" style="81" customWidth="1"/>
    <col min="18" max="19" width="8.7109375" style="81" bestFit="1" customWidth="1"/>
    <col min="20" max="20" width="6.5703125" style="81" bestFit="1" customWidth="1"/>
    <col min="21" max="21" width="1.5703125" style="116" customWidth="1"/>
  </cols>
  <sheetData>
    <row r="1" spans="1:21" ht="21" x14ac:dyDescent="0.35">
      <c r="B1" s="506" t="s">
        <v>556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</row>
    <row r="2" spans="1:21" s="116" customFormat="1" ht="6" customHeight="1" x14ac:dyDescent="0.25">
      <c r="B2" s="141"/>
      <c r="C2" s="141"/>
      <c r="D2" s="141"/>
      <c r="E2" s="141"/>
      <c r="G2" s="141"/>
      <c r="H2" s="141"/>
      <c r="I2" s="141"/>
      <c r="J2" s="141"/>
      <c r="L2" s="141"/>
      <c r="M2" s="141"/>
      <c r="N2" s="141"/>
      <c r="O2" s="141"/>
      <c r="Q2" s="141"/>
      <c r="R2" s="141"/>
      <c r="S2" s="141"/>
      <c r="T2" s="141"/>
    </row>
    <row r="3" spans="1:21" s="1" customFormat="1" x14ac:dyDescent="0.25">
      <c r="A3" s="238"/>
      <c r="B3" s="117" t="s">
        <v>545</v>
      </c>
      <c r="C3" s="117" t="s">
        <v>341</v>
      </c>
      <c r="D3" s="117" t="s">
        <v>228</v>
      </c>
      <c r="E3" s="117" t="s">
        <v>229</v>
      </c>
      <c r="F3" s="238"/>
      <c r="G3" s="117" t="s">
        <v>544</v>
      </c>
      <c r="H3" s="117" t="s">
        <v>341</v>
      </c>
      <c r="I3" s="117" t="s">
        <v>228</v>
      </c>
      <c r="J3" s="117" t="s">
        <v>229</v>
      </c>
      <c r="K3" s="238"/>
      <c r="L3" s="117" t="s">
        <v>546</v>
      </c>
      <c r="M3" s="117" t="s">
        <v>341</v>
      </c>
      <c r="N3" s="117" t="s">
        <v>228</v>
      </c>
      <c r="O3" s="117" t="s">
        <v>229</v>
      </c>
      <c r="P3" s="238"/>
      <c r="Q3" s="117" t="s">
        <v>547</v>
      </c>
      <c r="R3" s="117" t="s">
        <v>341</v>
      </c>
      <c r="S3" s="117" t="s">
        <v>228</v>
      </c>
      <c r="T3" s="117" t="s">
        <v>229</v>
      </c>
      <c r="U3" s="238"/>
    </row>
    <row r="4" spans="1:21" x14ac:dyDescent="0.25">
      <c r="B4" s="219" t="s">
        <v>557</v>
      </c>
      <c r="C4" s="219">
        <v>11</v>
      </c>
      <c r="D4" s="219">
        <v>22</v>
      </c>
      <c r="E4" s="219">
        <f>C4*6+(D4-C4)*3</f>
        <v>99</v>
      </c>
      <c r="G4" s="219" t="s">
        <v>557</v>
      </c>
      <c r="H4" s="219">
        <v>16</v>
      </c>
      <c r="I4" s="219">
        <v>32</v>
      </c>
      <c r="J4" s="219">
        <f>H4*6+(I4-H4)*3</f>
        <v>144</v>
      </c>
      <c r="L4" s="219" t="s">
        <v>557</v>
      </c>
      <c r="M4" s="219">
        <v>10</v>
      </c>
      <c r="N4" s="219">
        <v>20</v>
      </c>
      <c r="O4" s="219">
        <f>M4*6+(N4-M4)*3</f>
        <v>90</v>
      </c>
      <c r="Q4" s="219" t="s">
        <v>557</v>
      </c>
      <c r="R4" s="219">
        <v>10</v>
      </c>
      <c r="S4" s="219">
        <v>20</v>
      </c>
      <c r="T4" s="219">
        <f>R4*6+(S4-R4)*3</f>
        <v>90</v>
      </c>
    </row>
    <row r="5" spans="1:21" x14ac:dyDescent="0.25">
      <c r="B5" s="81" t="s">
        <v>1</v>
      </c>
      <c r="C5" s="81">
        <v>4</v>
      </c>
      <c r="D5" s="81">
        <v>6</v>
      </c>
      <c r="E5" s="81">
        <v>33</v>
      </c>
      <c r="G5" s="81" t="s">
        <v>44</v>
      </c>
      <c r="H5" s="81">
        <v>3</v>
      </c>
      <c r="I5" s="81">
        <v>4</v>
      </c>
      <c r="J5" s="81">
        <v>31</v>
      </c>
      <c r="L5" s="81" t="s">
        <v>35</v>
      </c>
      <c r="M5" s="81">
        <v>3</v>
      </c>
      <c r="N5" s="81">
        <v>4</v>
      </c>
      <c r="O5" s="81">
        <v>28</v>
      </c>
      <c r="Q5" s="81" t="s">
        <v>9</v>
      </c>
      <c r="R5" s="81">
        <v>5</v>
      </c>
      <c r="S5" s="81">
        <v>7</v>
      </c>
      <c r="T5" s="81">
        <v>40</v>
      </c>
    </row>
    <row r="6" spans="1:21" x14ac:dyDescent="0.25">
      <c r="B6" s="81" t="s">
        <v>2</v>
      </c>
      <c r="C6" s="81">
        <v>3</v>
      </c>
      <c r="D6" s="81">
        <v>3</v>
      </c>
      <c r="E6" s="81">
        <v>22</v>
      </c>
      <c r="G6" s="81" t="s">
        <v>1</v>
      </c>
      <c r="H6" s="81">
        <v>2</v>
      </c>
      <c r="I6" s="81">
        <v>4</v>
      </c>
      <c r="J6" s="81">
        <v>29</v>
      </c>
      <c r="L6" s="81" t="s">
        <v>3</v>
      </c>
      <c r="M6" s="81">
        <v>2</v>
      </c>
      <c r="N6" s="81">
        <v>2</v>
      </c>
      <c r="O6" s="81">
        <v>15</v>
      </c>
      <c r="Q6" s="81" t="s">
        <v>0</v>
      </c>
      <c r="R6" s="81">
        <v>2</v>
      </c>
      <c r="S6" s="81">
        <v>3</v>
      </c>
      <c r="T6" s="81">
        <v>15</v>
      </c>
    </row>
    <row r="7" spans="1:21" x14ac:dyDescent="0.25">
      <c r="B7" s="81" t="s">
        <v>18</v>
      </c>
      <c r="C7" s="81">
        <v>2</v>
      </c>
      <c r="D7" s="81">
        <v>3</v>
      </c>
      <c r="E7" s="81">
        <v>21</v>
      </c>
      <c r="G7" s="81" t="s">
        <v>0</v>
      </c>
      <c r="H7" s="81">
        <v>1</v>
      </c>
      <c r="I7" s="81">
        <v>2</v>
      </c>
      <c r="J7" s="81">
        <v>21</v>
      </c>
      <c r="L7" s="81" t="s">
        <v>34</v>
      </c>
      <c r="M7" s="81">
        <v>0</v>
      </c>
      <c r="N7" s="81">
        <v>3</v>
      </c>
      <c r="O7" s="81">
        <v>13</v>
      </c>
      <c r="Q7" s="81" t="s">
        <v>20</v>
      </c>
      <c r="R7" s="81">
        <v>1</v>
      </c>
      <c r="S7" s="81">
        <v>2</v>
      </c>
      <c r="T7" s="81">
        <v>13</v>
      </c>
    </row>
    <row r="8" spans="1:21" x14ac:dyDescent="0.25">
      <c r="B8" s="81" t="s">
        <v>0</v>
      </c>
      <c r="C8" s="81">
        <v>1</v>
      </c>
      <c r="D8" s="81">
        <v>1</v>
      </c>
      <c r="E8" s="81">
        <v>13</v>
      </c>
      <c r="G8" s="81" t="s">
        <v>2</v>
      </c>
      <c r="H8" s="81">
        <v>2</v>
      </c>
      <c r="I8" s="81">
        <v>2</v>
      </c>
      <c r="J8" s="81">
        <v>19</v>
      </c>
      <c r="L8" s="81" t="s">
        <v>44</v>
      </c>
      <c r="M8" s="81">
        <v>1</v>
      </c>
      <c r="N8" s="81">
        <v>2</v>
      </c>
      <c r="O8" s="81">
        <v>10</v>
      </c>
      <c r="Q8" s="81" t="s">
        <v>42</v>
      </c>
      <c r="R8" s="81">
        <v>1</v>
      </c>
      <c r="S8" s="81">
        <v>2</v>
      </c>
      <c r="T8" s="81">
        <v>12</v>
      </c>
    </row>
    <row r="9" spans="1:21" x14ac:dyDescent="0.25">
      <c r="B9" s="81" t="s">
        <v>19</v>
      </c>
      <c r="C9" s="81">
        <v>1</v>
      </c>
      <c r="D9" s="81">
        <v>2</v>
      </c>
      <c r="E9" s="81">
        <v>11</v>
      </c>
      <c r="G9" s="81" t="s">
        <v>20</v>
      </c>
      <c r="H9" s="81">
        <v>2</v>
      </c>
      <c r="I9" s="81">
        <v>3</v>
      </c>
      <c r="J9" s="81">
        <v>17</v>
      </c>
      <c r="Q9" s="81" t="s">
        <v>2</v>
      </c>
      <c r="R9" s="81">
        <v>1</v>
      </c>
      <c r="S9" s="81">
        <v>2</v>
      </c>
      <c r="T9" s="81">
        <v>11</v>
      </c>
    </row>
    <row r="10" spans="1:21" x14ac:dyDescent="0.25">
      <c r="B10" s="81" t="s">
        <v>38</v>
      </c>
      <c r="C10" s="81">
        <v>0</v>
      </c>
      <c r="D10" s="81">
        <v>2</v>
      </c>
      <c r="E10" s="81">
        <v>6</v>
      </c>
      <c r="G10" s="81" t="s">
        <v>38</v>
      </c>
      <c r="H10" s="81">
        <v>2</v>
      </c>
      <c r="I10" s="81">
        <v>2</v>
      </c>
      <c r="J10" s="81">
        <v>16</v>
      </c>
    </row>
    <row r="11" spans="1:21" x14ac:dyDescent="0.25">
      <c r="G11" s="81" t="s">
        <v>43</v>
      </c>
      <c r="H11" s="81">
        <v>2</v>
      </c>
      <c r="I11" s="81">
        <v>3</v>
      </c>
      <c r="J11" s="81">
        <v>16</v>
      </c>
    </row>
    <row r="12" spans="1:21" x14ac:dyDescent="0.25">
      <c r="G12" s="81" t="s">
        <v>3</v>
      </c>
      <c r="H12" s="81">
        <v>2</v>
      </c>
      <c r="I12" s="81">
        <v>2</v>
      </c>
      <c r="J12" s="81">
        <v>15</v>
      </c>
    </row>
    <row r="13" spans="1:21" x14ac:dyDescent="0.25">
      <c r="G13" s="81" t="s">
        <v>19</v>
      </c>
      <c r="H13" s="81">
        <v>0</v>
      </c>
      <c r="I13" s="81">
        <v>2</v>
      </c>
      <c r="J13" s="81">
        <v>11</v>
      </c>
    </row>
    <row r="14" spans="1:21" x14ac:dyDescent="0.25">
      <c r="G14" s="81" t="s">
        <v>26</v>
      </c>
      <c r="H14" s="81">
        <v>0</v>
      </c>
      <c r="I14" s="81">
        <v>2</v>
      </c>
      <c r="J14" s="81">
        <v>6</v>
      </c>
    </row>
    <row r="17" spans="1:21" s="116" customFormat="1" ht="6" customHeight="1" x14ac:dyDescent="0.25">
      <c r="B17" s="141"/>
      <c r="C17" s="141"/>
      <c r="D17" s="141"/>
      <c r="E17" s="141"/>
      <c r="G17" s="141"/>
      <c r="H17" s="141"/>
      <c r="I17" s="141"/>
      <c r="J17" s="141"/>
      <c r="L17" s="141"/>
      <c r="M17" s="141"/>
      <c r="N17" s="141"/>
      <c r="O17" s="141"/>
      <c r="Q17" s="141"/>
      <c r="R17" s="141"/>
      <c r="S17" s="141"/>
      <c r="T17" s="141"/>
    </row>
    <row r="18" spans="1:21" s="1" customFormat="1" x14ac:dyDescent="0.25">
      <c r="A18" s="238"/>
      <c r="B18" s="117" t="s">
        <v>548</v>
      </c>
      <c r="C18" s="117" t="s">
        <v>341</v>
      </c>
      <c r="D18" s="117" t="s">
        <v>228</v>
      </c>
      <c r="E18" s="117" t="s">
        <v>229</v>
      </c>
      <c r="F18" s="238"/>
      <c r="G18" s="117" t="s">
        <v>549</v>
      </c>
      <c r="H18" s="117" t="s">
        <v>341</v>
      </c>
      <c r="I18" s="117" t="s">
        <v>228</v>
      </c>
      <c r="J18" s="117" t="s">
        <v>229</v>
      </c>
      <c r="K18" s="238"/>
      <c r="L18" s="117" t="s">
        <v>550</v>
      </c>
      <c r="M18" s="117" t="s">
        <v>341</v>
      </c>
      <c r="N18" s="117" t="s">
        <v>228</v>
      </c>
      <c r="O18" s="117" t="s">
        <v>229</v>
      </c>
      <c r="P18" s="238"/>
      <c r="Q18" s="117" t="s">
        <v>551</v>
      </c>
      <c r="R18" s="117" t="s">
        <v>341</v>
      </c>
      <c r="S18" s="117" t="s">
        <v>228</v>
      </c>
      <c r="T18" s="117" t="s">
        <v>229</v>
      </c>
      <c r="U18" s="238"/>
    </row>
    <row r="19" spans="1:21" x14ac:dyDescent="0.25">
      <c r="B19" s="219" t="s">
        <v>557</v>
      </c>
      <c r="C19" s="219">
        <v>14</v>
      </c>
      <c r="D19" s="219">
        <v>24</v>
      </c>
      <c r="E19" s="219">
        <f>C19*6+(D19-C19)*3</f>
        <v>114</v>
      </c>
      <c r="G19" s="219" t="s">
        <v>557</v>
      </c>
      <c r="H19" s="219">
        <v>20</v>
      </c>
      <c r="I19" s="219">
        <v>40</v>
      </c>
      <c r="J19" s="219">
        <f>H19*6+(I19-H19)*3</f>
        <v>180</v>
      </c>
      <c r="L19" s="219" t="s">
        <v>557</v>
      </c>
      <c r="M19" s="219">
        <v>20</v>
      </c>
      <c r="N19" s="219">
        <v>40</v>
      </c>
      <c r="O19" s="219">
        <f>M19*6+(N19-M19)*3</f>
        <v>180</v>
      </c>
      <c r="Q19" s="219" t="s">
        <v>557</v>
      </c>
      <c r="R19" s="219">
        <v>16</v>
      </c>
      <c r="S19" s="219">
        <v>36</v>
      </c>
      <c r="T19" s="219">
        <f>R19*6+(S19-R19)*3</f>
        <v>156</v>
      </c>
    </row>
    <row r="20" spans="1:21" x14ac:dyDescent="0.25">
      <c r="B20" s="81" t="s">
        <v>43</v>
      </c>
      <c r="C20" s="81">
        <v>3</v>
      </c>
      <c r="D20" s="81">
        <v>4</v>
      </c>
      <c r="E20" s="81">
        <v>37</v>
      </c>
      <c r="G20" s="81" t="s">
        <v>43</v>
      </c>
      <c r="H20" s="81">
        <v>3</v>
      </c>
      <c r="I20" s="81">
        <v>4</v>
      </c>
      <c r="J20" s="81">
        <v>28</v>
      </c>
      <c r="L20" s="81" t="s">
        <v>3</v>
      </c>
      <c r="M20" s="81">
        <v>6</v>
      </c>
      <c r="N20" s="81">
        <v>9</v>
      </c>
      <c r="O20" s="81">
        <v>55</v>
      </c>
      <c r="Q20" s="81" t="s">
        <v>3</v>
      </c>
      <c r="R20" s="81">
        <v>8</v>
      </c>
      <c r="S20" s="81">
        <v>14</v>
      </c>
      <c r="T20" s="81">
        <v>76</v>
      </c>
    </row>
    <row r="21" spans="1:21" x14ac:dyDescent="0.25">
      <c r="B21" s="81" t="s">
        <v>22</v>
      </c>
      <c r="C21" s="81">
        <v>3</v>
      </c>
      <c r="D21" s="81">
        <v>4</v>
      </c>
      <c r="E21" s="81">
        <v>28</v>
      </c>
      <c r="G21" s="81" t="s">
        <v>23</v>
      </c>
      <c r="H21" s="81">
        <v>1</v>
      </c>
      <c r="I21" s="81">
        <v>5</v>
      </c>
      <c r="J21" s="81">
        <v>25</v>
      </c>
      <c r="L21" s="81" t="s">
        <v>51</v>
      </c>
      <c r="M21" s="81">
        <v>1</v>
      </c>
      <c r="N21" s="81">
        <v>3</v>
      </c>
      <c r="O21" s="81">
        <v>25</v>
      </c>
      <c r="Q21" s="81" t="s">
        <v>0</v>
      </c>
      <c r="R21" s="81">
        <v>2</v>
      </c>
      <c r="S21" s="81">
        <v>4</v>
      </c>
      <c r="T21" s="81">
        <v>25</v>
      </c>
    </row>
    <row r="22" spans="1:21" x14ac:dyDescent="0.25">
      <c r="B22" s="81" t="s">
        <v>9</v>
      </c>
      <c r="C22" s="81">
        <v>2</v>
      </c>
      <c r="D22" s="81">
        <v>3</v>
      </c>
      <c r="E22" s="81">
        <v>18</v>
      </c>
      <c r="G22" s="81" t="s">
        <v>3</v>
      </c>
      <c r="H22" s="81">
        <v>2</v>
      </c>
      <c r="I22" s="81">
        <v>3</v>
      </c>
      <c r="J22" s="81">
        <v>20</v>
      </c>
      <c r="L22" s="81" t="s">
        <v>24</v>
      </c>
      <c r="M22" s="81">
        <v>2</v>
      </c>
      <c r="N22" s="81">
        <v>4</v>
      </c>
      <c r="O22" s="81">
        <v>20</v>
      </c>
      <c r="Q22" s="81" t="s">
        <v>43</v>
      </c>
      <c r="R22" s="81">
        <v>0</v>
      </c>
      <c r="S22" s="81">
        <v>2</v>
      </c>
      <c r="T22" s="81">
        <v>16</v>
      </c>
    </row>
    <row r="23" spans="1:21" x14ac:dyDescent="0.25">
      <c r="B23" s="81" t="s">
        <v>10</v>
      </c>
      <c r="C23" s="81">
        <v>2</v>
      </c>
      <c r="D23" s="81">
        <v>2</v>
      </c>
      <c r="E23" s="81">
        <v>14</v>
      </c>
      <c r="G23" s="81" t="s">
        <v>51</v>
      </c>
      <c r="H23" s="81">
        <v>1</v>
      </c>
      <c r="I23" s="81">
        <v>3</v>
      </c>
      <c r="J23" s="81">
        <v>20</v>
      </c>
      <c r="L23" s="81" t="s">
        <v>9</v>
      </c>
      <c r="M23" s="81">
        <v>1</v>
      </c>
      <c r="N23" s="81">
        <v>4</v>
      </c>
      <c r="O23" s="81">
        <v>19</v>
      </c>
      <c r="Q23" s="81" t="s">
        <v>9</v>
      </c>
      <c r="R23" s="81">
        <v>1</v>
      </c>
      <c r="S23" s="81">
        <v>2</v>
      </c>
      <c r="T23" s="81">
        <v>15</v>
      </c>
    </row>
    <row r="24" spans="1:21" x14ac:dyDescent="0.25">
      <c r="B24" s="81" t="s">
        <v>44</v>
      </c>
      <c r="C24" s="81">
        <v>0</v>
      </c>
      <c r="D24" s="81">
        <v>3</v>
      </c>
      <c r="E24" s="81">
        <v>11</v>
      </c>
      <c r="G24" s="81" t="s">
        <v>0</v>
      </c>
      <c r="H24" s="81">
        <v>1</v>
      </c>
      <c r="I24" s="81">
        <v>2</v>
      </c>
      <c r="J24" s="81">
        <v>14</v>
      </c>
      <c r="L24" s="81" t="s">
        <v>39</v>
      </c>
      <c r="M24" s="81">
        <v>2</v>
      </c>
      <c r="N24" s="81">
        <v>2</v>
      </c>
      <c r="O24" s="81">
        <v>16</v>
      </c>
      <c r="Q24" s="81" t="s">
        <v>23</v>
      </c>
      <c r="R24" s="81">
        <v>0</v>
      </c>
      <c r="S24" s="81">
        <v>3</v>
      </c>
      <c r="T24" s="81">
        <v>15</v>
      </c>
    </row>
    <row r="25" spans="1:21" x14ac:dyDescent="0.25">
      <c r="B25" s="81" t="s">
        <v>23</v>
      </c>
      <c r="C25" s="81">
        <v>1</v>
      </c>
      <c r="D25" s="81">
        <v>1</v>
      </c>
      <c r="E25" s="81">
        <v>11</v>
      </c>
      <c r="G25" s="81" t="s">
        <v>4</v>
      </c>
      <c r="H25" s="81">
        <v>1</v>
      </c>
      <c r="I25" s="81">
        <v>1</v>
      </c>
      <c r="J25" s="81">
        <v>12</v>
      </c>
      <c r="L25" s="81" t="s">
        <v>42</v>
      </c>
      <c r="M25" s="81">
        <v>0</v>
      </c>
      <c r="N25" s="81">
        <v>3</v>
      </c>
      <c r="O25" s="81">
        <v>14</v>
      </c>
      <c r="Q25" s="81" t="s">
        <v>24</v>
      </c>
      <c r="R25" s="81">
        <v>1</v>
      </c>
      <c r="S25" s="81">
        <v>2</v>
      </c>
      <c r="T25" s="81">
        <v>13</v>
      </c>
    </row>
    <row r="26" spans="1:21" x14ac:dyDescent="0.25">
      <c r="G26" s="81" t="s">
        <v>42</v>
      </c>
      <c r="H26" s="81">
        <v>1</v>
      </c>
      <c r="I26" s="81">
        <v>2</v>
      </c>
      <c r="J26" s="81">
        <v>9</v>
      </c>
      <c r="L26" s="81" t="s">
        <v>23</v>
      </c>
      <c r="M26" s="81">
        <v>0</v>
      </c>
      <c r="N26" s="81">
        <v>3</v>
      </c>
      <c r="O26" s="81">
        <v>11</v>
      </c>
      <c r="Q26" s="81" t="s">
        <v>1</v>
      </c>
      <c r="R26" s="81">
        <v>2</v>
      </c>
      <c r="S26" s="81">
        <v>2</v>
      </c>
      <c r="T26" s="81">
        <v>12</v>
      </c>
    </row>
    <row r="27" spans="1:21" x14ac:dyDescent="0.25">
      <c r="G27" s="81" t="s">
        <v>21</v>
      </c>
      <c r="H27" s="81">
        <v>0</v>
      </c>
      <c r="I27" s="81">
        <v>2</v>
      </c>
      <c r="J27" s="81">
        <v>8</v>
      </c>
      <c r="L27" s="81" t="s">
        <v>0</v>
      </c>
      <c r="M27" s="81">
        <v>1</v>
      </c>
      <c r="N27" s="81">
        <v>1</v>
      </c>
      <c r="O27" s="81">
        <v>10</v>
      </c>
    </row>
    <row r="28" spans="1:21" x14ac:dyDescent="0.25">
      <c r="G28" s="81" t="s">
        <v>50</v>
      </c>
      <c r="H28" s="81">
        <v>0</v>
      </c>
      <c r="I28" s="81">
        <v>2</v>
      </c>
      <c r="J28" s="81">
        <v>7</v>
      </c>
      <c r="L28" s="81" t="s">
        <v>8</v>
      </c>
      <c r="M28" s="81">
        <v>0</v>
      </c>
      <c r="N28" s="81">
        <v>2</v>
      </c>
      <c r="O28" s="81">
        <v>8</v>
      </c>
    </row>
    <row r="29" spans="1:21" x14ac:dyDescent="0.25">
      <c r="L29" s="81" t="s">
        <v>1</v>
      </c>
      <c r="M29" s="81">
        <v>0</v>
      </c>
      <c r="N29" s="81">
        <v>2</v>
      </c>
      <c r="O29" s="81">
        <v>8</v>
      </c>
    </row>
    <row r="30" spans="1:21" s="116" customFormat="1" ht="6" customHeight="1" x14ac:dyDescent="0.25">
      <c r="B30" s="141"/>
      <c r="C30" s="141"/>
      <c r="D30" s="141"/>
      <c r="E30" s="141"/>
      <c r="G30" s="141"/>
      <c r="H30" s="141"/>
      <c r="I30" s="141"/>
      <c r="J30" s="141"/>
      <c r="L30" s="141"/>
      <c r="M30" s="141"/>
      <c r="N30" s="141"/>
      <c r="O30" s="141"/>
      <c r="Q30" s="141"/>
      <c r="R30" s="141"/>
      <c r="S30" s="141"/>
      <c r="T30" s="141"/>
    </row>
    <row r="31" spans="1:21" s="1" customFormat="1" x14ac:dyDescent="0.25">
      <c r="A31" s="238"/>
      <c r="B31" s="117" t="s">
        <v>552</v>
      </c>
      <c r="C31" s="117" t="s">
        <v>341</v>
      </c>
      <c r="D31" s="117" t="s">
        <v>228</v>
      </c>
      <c r="E31" s="117" t="s">
        <v>229</v>
      </c>
      <c r="F31" s="238"/>
      <c r="G31" s="117" t="s">
        <v>553</v>
      </c>
      <c r="H31" s="117" t="s">
        <v>341</v>
      </c>
      <c r="I31" s="117" t="s">
        <v>228</v>
      </c>
      <c r="J31" s="117" t="s">
        <v>229</v>
      </c>
      <c r="K31" s="238"/>
      <c r="L31" s="117" t="s">
        <v>554</v>
      </c>
      <c r="M31" s="117" t="s">
        <v>341</v>
      </c>
      <c r="N31" s="117" t="s">
        <v>228</v>
      </c>
      <c r="O31" s="117" t="s">
        <v>229</v>
      </c>
      <c r="P31" s="238"/>
      <c r="Q31" s="117" t="s">
        <v>555</v>
      </c>
      <c r="R31" s="117" t="s">
        <v>341</v>
      </c>
      <c r="S31" s="117" t="s">
        <v>228</v>
      </c>
      <c r="T31" s="117" t="s">
        <v>229</v>
      </c>
      <c r="U31" s="238"/>
    </row>
    <row r="32" spans="1:21" x14ac:dyDescent="0.25">
      <c r="B32" s="219" t="s">
        <v>557</v>
      </c>
      <c r="C32" s="219">
        <v>19</v>
      </c>
      <c r="D32" s="219">
        <v>39</v>
      </c>
      <c r="E32" s="219">
        <f>C32*6+(D32-C32)*3</f>
        <v>174</v>
      </c>
      <c r="G32" s="219" t="s">
        <v>557</v>
      </c>
      <c r="H32" s="219">
        <v>20</v>
      </c>
      <c r="I32" s="219">
        <v>40</v>
      </c>
      <c r="J32" s="219">
        <f>H32*6+(I32-H32)*3</f>
        <v>180</v>
      </c>
      <c r="L32" s="219" t="s">
        <v>557</v>
      </c>
      <c r="M32" s="219">
        <v>20</v>
      </c>
      <c r="N32" s="219">
        <v>40</v>
      </c>
      <c r="O32" s="219">
        <f>M32*6+(N32-M32)*3</f>
        <v>180</v>
      </c>
      <c r="Q32" s="219" t="s">
        <v>557</v>
      </c>
      <c r="R32" s="219">
        <v>20</v>
      </c>
      <c r="S32" s="219">
        <v>40</v>
      </c>
      <c r="T32" s="219">
        <f>R32*6+(S32-R32)*3</f>
        <v>180</v>
      </c>
    </row>
    <row r="33" spans="2:20" x14ac:dyDescent="0.25">
      <c r="B33" s="81" t="s">
        <v>43</v>
      </c>
      <c r="C33" s="81">
        <v>6</v>
      </c>
      <c r="D33" s="81">
        <v>12</v>
      </c>
      <c r="E33" s="81">
        <v>64</v>
      </c>
      <c r="G33" s="81" t="s">
        <v>43</v>
      </c>
      <c r="H33" s="81">
        <v>7</v>
      </c>
      <c r="I33" s="81">
        <v>10</v>
      </c>
      <c r="J33" s="81">
        <v>63</v>
      </c>
      <c r="L33" s="81" t="s">
        <v>42</v>
      </c>
      <c r="M33" s="81">
        <v>4</v>
      </c>
      <c r="N33" s="81">
        <v>10</v>
      </c>
      <c r="O33" s="81">
        <v>51</v>
      </c>
      <c r="Q33" s="81" t="s">
        <v>42</v>
      </c>
      <c r="R33" s="81">
        <v>5</v>
      </c>
      <c r="S33" s="81">
        <v>10</v>
      </c>
      <c r="T33" s="81">
        <v>55</v>
      </c>
    </row>
    <row r="34" spans="2:20" x14ac:dyDescent="0.25">
      <c r="B34" s="81" t="s">
        <v>9</v>
      </c>
      <c r="C34" s="81">
        <v>2</v>
      </c>
      <c r="D34" s="81">
        <v>6</v>
      </c>
      <c r="E34" s="81">
        <v>31</v>
      </c>
      <c r="G34" s="81" t="s">
        <v>8</v>
      </c>
      <c r="H34" s="81">
        <v>2</v>
      </c>
      <c r="I34" s="81">
        <v>7</v>
      </c>
      <c r="J34" s="81">
        <v>43</v>
      </c>
      <c r="L34" s="81" t="s">
        <v>8</v>
      </c>
      <c r="M34" s="81">
        <v>4</v>
      </c>
      <c r="N34" s="81">
        <v>10</v>
      </c>
      <c r="O34" s="81">
        <v>50</v>
      </c>
      <c r="Q34" s="81" t="s">
        <v>3</v>
      </c>
      <c r="R34" s="81">
        <v>2</v>
      </c>
      <c r="S34" s="81">
        <v>5</v>
      </c>
      <c r="T34" s="81">
        <v>28</v>
      </c>
    </row>
    <row r="35" spans="2:20" x14ac:dyDescent="0.25">
      <c r="B35" s="81" t="s">
        <v>3</v>
      </c>
      <c r="C35" s="81">
        <v>1</v>
      </c>
      <c r="D35" s="81">
        <v>3</v>
      </c>
      <c r="E35" s="81">
        <v>19</v>
      </c>
      <c r="G35" s="81" t="s">
        <v>9</v>
      </c>
      <c r="H35" s="81">
        <v>2</v>
      </c>
      <c r="I35" s="81">
        <v>5</v>
      </c>
      <c r="J35" s="81">
        <v>39</v>
      </c>
      <c r="L35" s="81" t="s">
        <v>43</v>
      </c>
      <c r="M35" s="81">
        <v>2</v>
      </c>
      <c r="N35" s="81">
        <v>6</v>
      </c>
      <c r="O35" s="81">
        <v>34</v>
      </c>
      <c r="Q35" s="81" t="s">
        <v>9</v>
      </c>
      <c r="R35" s="81">
        <v>1</v>
      </c>
      <c r="S35" s="81">
        <v>2</v>
      </c>
      <c r="T35" s="81">
        <v>19</v>
      </c>
    </row>
    <row r="36" spans="2:20" x14ac:dyDescent="0.25">
      <c r="B36" s="81" t="s">
        <v>8</v>
      </c>
      <c r="C36" s="81">
        <v>0</v>
      </c>
      <c r="D36" s="81">
        <v>3</v>
      </c>
      <c r="E36" s="81">
        <v>12</v>
      </c>
      <c r="G36" s="81" t="s">
        <v>3</v>
      </c>
      <c r="H36" s="81">
        <v>1</v>
      </c>
      <c r="I36" s="81">
        <v>6</v>
      </c>
      <c r="J36" s="81">
        <v>35</v>
      </c>
      <c r="L36" s="81" t="s">
        <v>9</v>
      </c>
      <c r="M36" s="81">
        <v>0</v>
      </c>
      <c r="N36" s="81">
        <v>3</v>
      </c>
      <c r="O36" s="81">
        <v>20</v>
      </c>
      <c r="Q36" s="81" t="s">
        <v>8</v>
      </c>
      <c r="R36" s="81">
        <v>1</v>
      </c>
      <c r="S36" s="81">
        <v>2</v>
      </c>
      <c r="T36" s="81">
        <v>19</v>
      </c>
    </row>
    <row r="37" spans="2:20" x14ac:dyDescent="0.25">
      <c r="B37" s="81" t="s">
        <v>1</v>
      </c>
      <c r="C37" s="81">
        <v>0</v>
      </c>
      <c r="D37" s="81">
        <v>2</v>
      </c>
      <c r="E37" s="81">
        <v>11</v>
      </c>
      <c r="L37" s="81" t="s">
        <v>3</v>
      </c>
      <c r="M37" s="81">
        <v>1</v>
      </c>
      <c r="N37" s="81">
        <v>2</v>
      </c>
      <c r="O37" s="81">
        <v>20</v>
      </c>
      <c r="Q37" s="81" t="s">
        <v>43</v>
      </c>
      <c r="R37" s="81">
        <v>0</v>
      </c>
      <c r="S37" s="81">
        <v>2</v>
      </c>
      <c r="T37" s="81">
        <v>14</v>
      </c>
    </row>
    <row r="38" spans="2:20" x14ac:dyDescent="0.25">
      <c r="B38" s="81" t="s">
        <v>23</v>
      </c>
      <c r="C38" s="81">
        <v>0</v>
      </c>
      <c r="D38" s="81">
        <v>2</v>
      </c>
      <c r="E38" s="81">
        <v>7</v>
      </c>
      <c r="Q38" s="81" t="s">
        <v>14</v>
      </c>
      <c r="R38" s="81">
        <v>0</v>
      </c>
      <c r="S38" s="81">
        <v>2</v>
      </c>
      <c r="T38" s="81">
        <v>6</v>
      </c>
    </row>
  </sheetData>
  <sortState xmlns:xlrd2="http://schemas.microsoft.com/office/spreadsheetml/2017/richdata2" ref="B32:E38">
    <sortCondition descending="1" ref="E34:E38"/>
  </sortState>
  <mergeCells count="1">
    <mergeCell ref="B1:T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CE56-6825-4958-9B9A-E68B1393C0FA}">
  <sheetPr codeName="Sheet8"/>
  <dimension ref="A1:AN6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" sqref="C10"/>
    </sheetView>
  </sheetViews>
  <sheetFormatPr defaultColWidth="9.140625" defaultRowHeight="15" x14ac:dyDescent="0.25"/>
  <cols>
    <col min="1" max="1" width="2.5703125" style="116" customWidth="1"/>
    <col min="2" max="2" width="2.140625" bestFit="1" customWidth="1"/>
    <col min="3" max="3" width="11.85546875" bestFit="1" customWidth="1"/>
    <col min="4" max="4" width="2" bestFit="1" customWidth="1"/>
    <col min="5" max="5" width="6.140625" bestFit="1" customWidth="1"/>
    <col min="6" max="6" width="5.42578125" bestFit="1" customWidth="1"/>
    <col min="7" max="7" width="5.42578125" customWidth="1"/>
    <col min="8" max="8" width="6.28515625" bestFit="1" customWidth="1"/>
    <col min="9" max="9" width="5.5703125" bestFit="1" customWidth="1"/>
    <col min="10" max="10" width="6" bestFit="1" customWidth="1"/>
    <col min="11" max="11" width="5.42578125" bestFit="1" customWidth="1"/>
    <col min="12" max="12" width="6.42578125" bestFit="1" customWidth="1"/>
    <col min="13" max="13" width="3.140625" bestFit="1" customWidth="1"/>
    <col min="14" max="14" width="2" bestFit="1" customWidth="1"/>
    <col min="15" max="15" width="6" bestFit="1" customWidth="1"/>
    <col min="16" max="16" width="5.42578125" bestFit="1" customWidth="1"/>
    <col min="17" max="17" width="5.42578125" customWidth="1"/>
    <col min="18" max="18" width="6" bestFit="1" customWidth="1"/>
    <col min="19" max="19" width="5.28515625" bestFit="1" customWidth="1"/>
    <col min="20" max="20" width="7.140625" bestFit="1" customWidth="1"/>
    <col min="21" max="22" width="6.42578125" bestFit="1" customWidth="1"/>
    <col min="23" max="23" width="3.140625" bestFit="1" customWidth="1"/>
    <col min="24" max="24" width="2" bestFit="1" customWidth="1"/>
    <col min="25" max="25" width="12.5703125" customWidth="1"/>
    <col min="26" max="27" width="9.42578125" bestFit="1" customWidth="1"/>
    <col min="28" max="28" width="6.5703125" bestFit="1" customWidth="1"/>
    <col min="29" max="29" width="4" bestFit="1" customWidth="1"/>
    <col min="30" max="30" width="10.28515625" bestFit="1" customWidth="1"/>
    <col min="31" max="31" width="2.28515625" style="116" customWidth="1"/>
    <col min="32" max="32" width="6.42578125" style="230" customWidth="1"/>
    <col min="33" max="33" width="46.7109375" style="230" customWidth="1"/>
    <col min="34" max="34" width="3.85546875" style="230" customWidth="1"/>
    <col min="35" max="36" width="9" style="230" customWidth="1"/>
    <col min="37" max="37" width="7" style="230" customWidth="1"/>
    <col min="38" max="38" width="6.42578125" style="230" customWidth="1"/>
    <col min="39" max="39" width="7" style="230" customWidth="1"/>
    <col min="40" max="40" width="2.42578125" style="116" customWidth="1"/>
  </cols>
  <sheetData>
    <row r="1" spans="1:40" s="230" customFormat="1" x14ac:dyDescent="0.25">
      <c r="A1" s="116"/>
      <c r="B1" s="525" t="s">
        <v>514</v>
      </c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7"/>
      <c r="AE1" s="116"/>
      <c r="AF1" s="507" t="s">
        <v>529</v>
      </c>
      <c r="AG1" s="507"/>
      <c r="AH1" s="507"/>
      <c r="AI1" s="507"/>
      <c r="AJ1" s="507"/>
      <c r="AK1" s="507"/>
      <c r="AL1" s="507"/>
      <c r="AM1" s="507"/>
      <c r="AN1" s="116"/>
    </row>
    <row r="2" spans="1:40" s="230" customFormat="1" ht="15.75" thickBot="1" x14ac:dyDescent="0.3">
      <c r="A2" s="116"/>
      <c r="B2" s="528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30"/>
      <c r="AE2" s="116"/>
      <c r="AF2" s="507"/>
      <c r="AG2" s="507"/>
      <c r="AH2" s="507"/>
      <c r="AI2" s="507"/>
      <c r="AJ2" s="507"/>
      <c r="AK2" s="507"/>
      <c r="AL2" s="507"/>
      <c r="AM2" s="507"/>
      <c r="AN2" s="116"/>
    </row>
    <row r="3" spans="1:40" s="230" customFormat="1" ht="15.75" thickBot="1" x14ac:dyDescent="0.3">
      <c r="A3" s="116"/>
      <c r="AE3" s="116"/>
      <c r="AN3" s="116"/>
    </row>
    <row r="4" spans="1:40" ht="24" thickBot="1" x14ac:dyDescent="0.4">
      <c r="B4" s="508" t="s">
        <v>487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10"/>
      <c r="AF4" s="544" t="s">
        <v>513</v>
      </c>
      <c r="AG4" s="544"/>
      <c r="AH4" s="335"/>
      <c r="AI4" s="335"/>
      <c r="AJ4" s="335"/>
      <c r="AK4" s="335"/>
      <c r="AL4" s="335"/>
      <c r="AM4" s="335"/>
    </row>
    <row r="5" spans="1:40" ht="16.5" thickBot="1" x14ac:dyDescent="0.3">
      <c r="B5" s="519" t="s">
        <v>69</v>
      </c>
      <c r="C5" s="520"/>
      <c r="D5" s="140" t="s">
        <v>346</v>
      </c>
      <c r="E5" s="516" t="s">
        <v>230</v>
      </c>
      <c r="F5" s="517"/>
      <c r="G5" s="517"/>
      <c r="H5" s="517"/>
      <c r="I5" s="517"/>
      <c r="J5" s="517"/>
      <c r="K5" s="517"/>
      <c r="L5" s="517"/>
      <c r="M5" s="518"/>
      <c r="N5" s="140" t="s">
        <v>346</v>
      </c>
      <c r="O5" s="516" t="s">
        <v>328</v>
      </c>
      <c r="P5" s="517"/>
      <c r="Q5" s="517"/>
      <c r="R5" s="517"/>
      <c r="S5" s="517"/>
      <c r="T5" s="517"/>
      <c r="U5" s="517"/>
      <c r="V5" s="517"/>
      <c r="W5" s="518"/>
      <c r="X5" s="140" t="s">
        <v>346</v>
      </c>
      <c r="Y5" s="545" t="s">
        <v>418</v>
      </c>
      <c r="Z5" s="546"/>
      <c r="AA5" s="546"/>
      <c r="AB5" s="546"/>
      <c r="AC5" s="546"/>
      <c r="AD5" s="547"/>
      <c r="AF5" s="312" t="s">
        <v>503</v>
      </c>
      <c r="AG5" s="348"/>
      <c r="AH5" s="348"/>
      <c r="AI5" s="348"/>
    </row>
    <row r="6" spans="1:40" ht="16.5" thickBot="1" x14ac:dyDescent="0.3">
      <c r="B6" s="511"/>
      <c r="C6" s="512"/>
      <c r="D6" s="140" t="s">
        <v>346</v>
      </c>
      <c r="E6" s="157" t="s">
        <v>347</v>
      </c>
      <c r="F6" s="158" t="s">
        <v>348</v>
      </c>
      <c r="G6" s="158" t="s">
        <v>439</v>
      </c>
      <c r="H6" s="159" t="s">
        <v>64</v>
      </c>
      <c r="I6" s="158" t="s">
        <v>65</v>
      </c>
      <c r="J6" s="159" t="s">
        <v>66</v>
      </c>
      <c r="K6" s="158" t="s">
        <v>67</v>
      </c>
      <c r="L6" s="257" t="s">
        <v>68</v>
      </c>
      <c r="M6" s="258" t="s">
        <v>63</v>
      </c>
      <c r="N6" s="140" t="s">
        <v>346</v>
      </c>
      <c r="O6" s="160" t="s">
        <v>221</v>
      </c>
      <c r="P6" s="161" t="s">
        <v>222</v>
      </c>
      <c r="Q6" s="161" t="s">
        <v>440</v>
      </c>
      <c r="R6" s="162" t="s">
        <v>337</v>
      </c>
      <c r="S6" s="161" t="s">
        <v>338</v>
      </c>
      <c r="T6" s="162" t="s">
        <v>223</v>
      </c>
      <c r="U6" s="163" t="s">
        <v>224</v>
      </c>
      <c r="V6" s="259" t="s">
        <v>68</v>
      </c>
      <c r="W6" s="258" t="s">
        <v>63</v>
      </c>
      <c r="X6" s="140" t="s">
        <v>346</v>
      </c>
      <c r="Y6" s="228" t="s">
        <v>593</v>
      </c>
      <c r="Z6" s="239" t="s">
        <v>341</v>
      </c>
      <c r="AA6" s="181" t="s">
        <v>228</v>
      </c>
      <c r="AB6" s="235" t="s">
        <v>229</v>
      </c>
      <c r="AC6" s="176" t="s">
        <v>345</v>
      </c>
      <c r="AD6" s="177" t="s">
        <v>340</v>
      </c>
      <c r="AF6" s="330">
        <v>1</v>
      </c>
      <c r="AG6" s="230" t="s">
        <v>517</v>
      </c>
    </row>
    <row r="7" spans="1:40" ht="19.5" thickBot="1" x14ac:dyDescent="0.35">
      <c r="B7" s="223">
        <v>1</v>
      </c>
      <c r="C7" s="266" t="s">
        <v>3</v>
      </c>
      <c r="D7" s="267" t="s">
        <v>346</v>
      </c>
      <c r="E7" s="254">
        <v>11</v>
      </c>
      <c r="F7" s="268">
        <v>7</v>
      </c>
      <c r="G7" s="268">
        <v>0</v>
      </c>
      <c r="H7" s="253">
        <v>4</v>
      </c>
      <c r="I7" s="268">
        <v>2</v>
      </c>
      <c r="J7" s="253">
        <v>4</v>
      </c>
      <c r="K7" s="268">
        <v>2</v>
      </c>
      <c r="L7" s="223">
        <v>19</v>
      </c>
      <c r="M7" s="224">
        <v>11</v>
      </c>
      <c r="N7" s="267" t="s">
        <v>346</v>
      </c>
      <c r="O7" s="255">
        <v>4</v>
      </c>
      <c r="P7" s="269">
        <v>1</v>
      </c>
      <c r="Q7" s="269">
        <v>0</v>
      </c>
      <c r="R7" s="256">
        <v>2</v>
      </c>
      <c r="S7" s="269">
        <v>0</v>
      </c>
      <c r="T7" s="256">
        <v>0</v>
      </c>
      <c r="U7" s="270">
        <v>0</v>
      </c>
      <c r="V7" s="226">
        <v>6</v>
      </c>
      <c r="W7" s="224">
        <v>1</v>
      </c>
      <c r="X7" s="267" t="s">
        <v>346</v>
      </c>
      <c r="Y7" s="266" t="s">
        <v>3</v>
      </c>
      <c r="Z7" s="271">
        <v>15</v>
      </c>
      <c r="AA7" s="272">
        <v>25</v>
      </c>
      <c r="AB7" s="273">
        <v>140</v>
      </c>
      <c r="AC7" s="274">
        <v>37</v>
      </c>
      <c r="AD7" s="275" t="s">
        <v>410</v>
      </c>
      <c r="AE7" s="346"/>
      <c r="AF7" s="330">
        <v>2</v>
      </c>
      <c r="AG7" s="230" t="s">
        <v>515</v>
      </c>
    </row>
    <row r="8" spans="1:40" ht="15.75" x14ac:dyDescent="0.25">
      <c r="B8" s="221">
        <v>2</v>
      </c>
      <c r="C8" s="222" t="s">
        <v>24</v>
      </c>
      <c r="D8" s="141" t="s">
        <v>346</v>
      </c>
      <c r="E8" s="157">
        <v>1</v>
      </c>
      <c r="F8" s="158">
        <v>1</v>
      </c>
      <c r="G8" s="158">
        <v>3</v>
      </c>
      <c r="H8" s="159">
        <v>0</v>
      </c>
      <c r="I8" s="158">
        <v>1</v>
      </c>
      <c r="J8" s="159">
        <v>4</v>
      </c>
      <c r="K8" s="158">
        <v>2</v>
      </c>
      <c r="L8" s="221">
        <v>5</v>
      </c>
      <c r="M8" s="225">
        <v>4</v>
      </c>
      <c r="N8" s="141" t="s">
        <v>346</v>
      </c>
      <c r="O8" s="160">
        <v>2</v>
      </c>
      <c r="P8" s="161">
        <v>0</v>
      </c>
      <c r="Q8" s="161">
        <v>0</v>
      </c>
      <c r="R8" s="162">
        <v>0</v>
      </c>
      <c r="S8" s="161">
        <v>0</v>
      </c>
      <c r="T8" s="162">
        <v>0</v>
      </c>
      <c r="U8" s="163">
        <v>0</v>
      </c>
      <c r="V8" s="227">
        <v>2</v>
      </c>
      <c r="W8" s="225">
        <v>0</v>
      </c>
      <c r="X8" s="141" t="s">
        <v>346</v>
      </c>
      <c r="Y8" s="222" t="s">
        <v>24</v>
      </c>
      <c r="Z8" s="180">
        <v>3</v>
      </c>
      <c r="AA8" s="181">
        <v>7</v>
      </c>
      <c r="AB8" s="182">
        <v>35</v>
      </c>
      <c r="AC8" s="176">
        <v>11</v>
      </c>
      <c r="AD8" s="177" t="s">
        <v>411</v>
      </c>
      <c r="AF8" s="330">
        <v>3</v>
      </c>
      <c r="AG8" s="230" t="s">
        <v>525</v>
      </c>
    </row>
    <row r="9" spans="1:40" ht="15.75" x14ac:dyDescent="0.25">
      <c r="B9" s="221">
        <v>3</v>
      </c>
      <c r="C9" s="222" t="s">
        <v>43</v>
      </c>
      <c r="D9" s="141" t="s">
        <v>346</v>
      </c>
      <c r="E9" s="157">
        <v>0</v>
      </c>
      <c r="F9" s="158">
        <v>3</v>
      </c>
      <c r="G9" s="158">
        <v>6</v>
      </c>
      <c r="H9" s="159">
        <v>4</v>
      </c>
      <c r="I9" s="158">
        <v>2</v>
      </c>
      <c r="J9" s="159">
        <v>1</v>
      </c>
      <c r="K9" s="158">
        <v>2</v>
      </c>
      <c r="L9" s="221">
        <v>5</v>
      </c>
      <c r="M9" s="225">
        <v>7</v>
      </c>
      <c r="N9" s="141" t="s">
        <v>346</v>
      </c>
      <c r="O9" s="160">
        <v>0</v>
      </c>
      <c r="P9" s="161">
        <v>0</v>
      </c>
      <c r="Q9" s="161">
        <v>0</v>
      </c>
      <c r="R9" s="162">
        <v>0</v>
      </c>
      <c r="S9" s="161">
        <v>0</v>
      </c>
      <c r="T9" s="162">
        <v>1</v>
      </c>
      <c r="U9" s="163">
        <v>0</v>
      </c>
      <c r="V9" s="227">
        <v>1</v>
      </c>
      <c r="W9" s="225">
        <v>0</v>
      </c>
      <c r="X9" s="141" t="s">
        <v>346</v>
      </c>
      <c r="Y9" s="222" t="s">
        <v>43</v>
      </c>
      <c r="Z9" s="180">
        <v>0</v>
      </c>
      <c r="AA9" s="181">
        <v>6</v>
      </c>
      <c r="AB9" s="182">
        <v>28</v>
      </c>
      <c r="AC9" s="176">
        <v>13</v>
      </c>
      <c r="AD9" s="177" t="s">
        <v>412</v>
      </c>
      <c r="AF9" s="312" t="s">
        <v>504</v>
      </c>
      <c r="AG9" s="348"/>
      <c r="AH9" s="348"/>
      <c r="AI9" s="348"/>
    </row>
    <row r="10" spans="1:40" ht="15.75" x14ac:dyDescent="0.25">
      <c r="B10" s="221">
        <v>4</v>
      </c>
      <c r="C10" s="222" t="s">
        <v>0</v>
      </c>
      <c r="D10" s="141" t="s">
        <v>346</v>
      </c>
      <c r="E10" s="157">
        <v>2</v>
      </c>
      <c r="F10" s="158">
        <v>1</v>
      </c>
      <c r="G10" s="158">
        <v>5</v>
      </c>
      <c r="H10" s="159">
        <v>1</v>
      </c>
      <c r="I10" s="158">
        <v>3</v>
      </c>
      <c r="J10" s="159">
        <v>0</v>
      </c>
      <c r="K10" s="158">
        <v>2</v>
      </c>
      <c r="L10" s="221">
        <v>3</v>
      </c>
      <c r="M10" s="225">
        <v>6</v>
      </c>
      <c r="N10" s="141" t="s">
        <v>346</v>
      </c>
      <c r="O10" s="160">
        <v>0</v>
      </c>
      <c r="P10" s="161">
        <v>0</v>
      </c>
      <c r="Q10" s="161">
        <v>0</v>
      </c>
      <c r="R10" s="162">
        <v>0</v>
      </c>
      <c r="S10" s="161">
        <v>0</v>
      </c>
      <c r="T10" s="162">
        <v>1</v>
      </c>
      <c r="U10" s="163">
        <v>0</v>
      </c>
      <c r="V10" s="227">
        <v>1</v>
      </c>
      <c r="W10" s="225">
        <v>0</v>
      </c>
      <c r="X10" s="141" t="s">
        <v>346</v>
      </c>
      <c r="Y10" s="222" t="s">
        <v>0</v>
      </c>
      <c r="Z10" s="180">
        <v>2</v>
      </c>
      <c r="AA10" s="181">
        <v>4</v>
      </c>
      <c r="AB10" s="182">
        <v>25</v>
      </c>
      <c r="AC10" s="176">
        <v>10</v>
      </c>
      <c r="AD10" s="177" t="s">
        <v>413</v>
      </c>
      <c r="AF10" s="330">
        <v>1</v>
      </c>
      <c r="AG10" s="230" t="s">
        <v>516</v>
      </c>
    </row>
    <row r="11" spans="1:40" ht="15.75" x14ac:dyDescent="0.25">
      <c r="B11" s="221">
        <v>5</v>
      </c>
      <c r="C11" s="222" t="s">
        <v>9</v>
      </c>
      <c r="D11" s="141" t="s">
        <v>346</v>
      </c>
      <c r="E11" s="157">
        <v>2</v>
      </c>
      <c r="F11" s="158">
        <v>1</v>
      </c>
      <c r="G11" s="158">
        <v>4</v>
      </c>
      <c r="H11" s="159">
        <v>1</v>
      </c>
      <c r="I11" s="158">
        <v>2</v>
      </c>
      <c r="J11" s="159">
        <v>1</v>
      </c>
      <c r="K11" s="158">
        <v>1</v>
      </c>
      <c r="L11" s="221">
        <v>4</v>
      </c>
      <c r="M11" s="225">
        <v>4</v>
      </c>
      <c r="N11" s="141" t="s">
        <v>346</v>
      </c>
      <c r="O11" s="160">
        <v>0</v>
      </c>
      <c r="P11" s="161">
        <v>0</v>
      </c>
      <c r="Q11" s="161">
        <v>0</v>
      </c>
      <c r="R11" s="162">
        <v>0</v>
      </c>
      <c r="S11" s="161">
        <v>0</v>
      </c>
      <c r="T11" s="162">
        <v>0</v>
      </c>
      <c r="U11" s="163">
        <v>1</v>
      </c>
      <c r="V11" s="227">
        <v>0</v>
      </c>
      <c r="W11" s="225">
        <v>1</v>
      </c>
      <c r="X11" s="141" t="s">
        <v>346</v>
      </c>
      <c r="Y11" s="222" t="s">
        <v>9</v>
      </c>
      <c r="Z11" s="180">
        <v>2</v>
      </c>
      <c r="AA11" s="181">
        <v>4</v>
      </c>
      <c r="AB11" s="182">
        <v>24</v>
      </c>
      <c r="AC11" s="176">
        <v>9</v>
      </c>
      <c r="AD11" s="177" t="s">
        <v>414</v>
      </c>
      <c r="AF11" s="330">
        <v>2</v>
      </c>
      <c r="AG11" s="230" t="s">
        <v>526</v>
      </c>
    </row>
    <row r="12" spans="1:40" ht="15.75" x14ac:dyDescent="0.25">
      <c r="B12" s="221">
        <v>6</v>
      </c>
      <c r="C12" s="222" t="s">
        <v>1</v>
      </c>
      <c r="D12" s="141" t="s">
        <v>346</v>
      </c>
      <c r="E12" s="157">
        <v>1</v>
      </c>
      <c r="F12" s="158">
        <v>1</v>
      </c>
      <c r="G12" s="158">
        <v>5</v>
      </c>
      <c r="H12" s="159">
        <v>0</v>
      </c>
      <c r="I12" s="158">
        <v>0</v>
      </c>
      <c r="J12" s="159">
        <v>2</v>
      </c>
      <c r="K12" s="158">
        <v>0</v>
      </c>
      <c r="L12" s="221">
        <v>3</v>
      </c>
      <c r="M12" s="225">
        <v>1</v>
      </c>
      <c r="N12" s="141" t="s">
        <v>346</v>
      </c>
      <c r="O12" s="160">
        <v>1</v>
      </c>
      <c r="P12" s="161">
        <v>0</v>
      </c>
      <c r="Q12" s="161">
        <v>0</v>
      </c>
      <c r="R12" s="162">
        <v>0</v>
      </c>
      <c r="S12" s="161">
        <v>0</v>
      </c>
      <c r="T12" s="162">
        <v>0</v>
      </c>
      <c r="U12" s="163">
        <v>0</v>
      </c>
      <c r="V12" s="227">
        <v>1</v>
      </c>
      <c r="W12" s="225">
        <v>0</v>
      </c>
      <c r="X12" s="141" t="s">
        <v>346</v>
      </c>
      <c r="Y12" s="222" t="s">
        <v>1</v>
      </c>
      <c r="Z12" s="180">
        <v>2</v>
      </c>
      <c r="AA12" s="181">
        <v>4</v>
      </c>
      <c r="AB12" s="182">
        <v>20</v>
      </c>
      <c r="AC12" s="176">
        <v>5</v>
      </c>
      <c r="AD12" s="177" t="s">
        <v>415</v>
      </c>
      <c r="AF12" s="330">
        <v>3</v>
      </c>
      <c r="AG12" s="230" t="s">
        <v>527</v>
      </c>
    </row>
    <row r="13" spans="1:40" ht="15.75" x14ac:dyDescent="0.25">
      <c r="B13" s="221">
        <v>7</v>
      </c>
      <c r="C13" s="222" t="s">
        <v>23</v>
      </c>
      <c r="D13" s="141" t="s">
        <v>346</v>
      </c>
      <c r="E13" s="157">
        <v>0</v>
      </c>
      <c r="F13" s="158">
        <v>0</v>
      </c>
      <c r="G13" s="158">
        <v>1</v>
      </c>
      <c r="H13" s="159">
        <v>3</v>
      </c>
      <c r="I13" s="158">
        <v>1</v>
      </c>
      <c r="J13" s="159">
        <v>1</v>
      </c>
      <c r="K13" s="158">
        <v>1</v>
      </c>
      <c r="L13" s="221">
        <v>4</v>
      </c>
      <c r="M13" s="225">
        <v>2</v>
      </c>
      <c r="N13" s="141" t="s">
        <v>346</v>
      </c>
      <c r="O13" s="160">
        <v>0</v>
      </c>
      <c r="P13" s="161">
        <v>0</v>
      </c>
      <c r="Q13" s="161">
        <v>0</v>
      </c>
      <c r="R13" s="162">
        <v>1</v>
      </c>
      <c r="S13" s="161">
        <v>1</v>
      </c>
      <c r="T13" s="162">
        <v>0</v>
      </c>
      <c r="U13" s="163">
        <v>0</v>
      </c>
      <c r="V13" s="227">
        <v>1</v>
      </c>
      <c r="W13" s="225">
        <v>1</v>
      </c>
      <c r="X13" s="141" t="s">
        <v>346</v>
      </c>
      <c r="Y13" s="222" t="s">
        <v>23</v>
      </c>
      <c r="Z13" s="180">
        <v>0</v>
      </c>
      <c r="AA13" s="181">
        <v>5</v>
      </c>
      <c r="AB13" s="182">
        <v>18</v>
      </c>
      <c r="AC13" s="176">
        <v>8</v>
      </c>
      <c r="AD13" s="177" t="s">
        <v>416</v>
      </c>
    </row>
    <row r="14" spans="1:40" ht="16.5" thickBot="1" x14ac:dyDescent="0.3">
      <c r="B14" s="228">
        <v>8</v>
      </c>
      <c r="C14" s="260" t="s">
        <v>51</v>
      </c>
      <c r="D14" s="261" t="s">
        <v>346</v>
      </c>
      <c r="E14" s="150">
        <v>2</v>
      </c>
      <c r="F14" s="151">
        <v>0</v>
      </c>
      <c r="G14" s="151">
        <v>2</v>
      </c>
      <c r="H14" s="152">
        <v>0</v>
      </c>
      <c r="I14" s="151">
        <v>1</v>
      </c>
      <c r="J14" s="152">
        <v>0</v>
      </c>
      <c r="K14" s="151">
        <v>0</v>
      </c>
      <c r="L14" s="228">
        <v>2</v>
      </c>
      <c r="M14" s="262">
        <v>1</v>
      </c>
      <c r="N14" s="261" t="s">
        <v>346</v>
      </c>
      <c r="O14" s="153">
        <v>0</v>
      </c>
      <c r="P14" s="154">
        <v>1</v>
      </c>
      <c r="Q14" s="154">
        <v>0</v>
      </c>
      <c r="R14" s="155">
        <v>0</v>
      </c>
      <c r="S14" s="154">
        <v>0</v>
      </c>
      <c r="T14" s="155">
        <v>0</v>
      </c>
      <c r="U14" s="156">
        <v>1</v>
      </c>
      <c r="V14" s="263">
        <v>0</v>
      </c>
      <c r="W14" s="262">
        <v>2</v>
      </c>
      <c r="X14" s="261" t="s">
        <v>346</v>
      </c>
      <c r="Y14" s="260" t="s">
        <v>51</v>
      </c>
      <c r="Z14" s="264">
        <v>2</v>
      </c>
      <c r="AA14" s="179">
        <v>2</v>
      </c>
      <c r="AB14" s="265">
        <v>16</v>
      </c>
      <c r="AC14" s="174">
        <v>5</v>
      </c>
      <c r="AD14" s="175" t="s">
        <v>417</v>
      </c>
    </row>
    <row r="15" spans="1:40" ht="15.75" thickBot="1" x14ac:dyDescent="0.3"/>
    <row r="16" spans="1:40" ht="24" thickBot="1" x14ac:dyDescent="0.4">
      <c r="B16" s="508" t="s">
        <v>486</v>
      </c>
      <c r="C16" s="509"/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10"/>
      <c r="AF16" s="531" t="s">
        <v>528</v>
      </c>
      <c r="AG16" s="532"/>
      <c r="AH16" s="524" t="s">
        <v>518</v>
      </c>
      <c r="AI16" s="524" t="s">
        <v>519</v>
      </c>
      <c r="AJ16" s="521" t="s">
        <v>520</v>
      </c>
      <c r="AK16" s="524" t="s">
        <v>521</v>
      </c>
      <c r="AL16" s="521" t="s">
        <v>522</v>
      </c>
      <c r="AM16" s="521" t="s">
        <v>523</v>
      </c>
    </row>
    <row r="17" spans="2:39" ht="19.5" customHeight="1" thickBot="1" x14ac:dyDescent="0.3">
      <c r="B17" s="511" t="s">
        <v>69</v>
      </c>
      <c r="C17" s="512"/>
      <c r="D17" s="140" t="s">
        <v>346</v>
      </c>
      <c r="E17" s="513" t="s">
        <v>230</v>
      </c>
      <c r="F17" s="514"/>
      <c r="G17" s="514"/>
      <c r="H17" s="514"/>
      <c r="I17" s="514"/>
      <c r="J17" s="514"/>
      <c r="K17" s="514"/>
      <c r="L17" s="514"/>
      <c r="M17" s="515"/>
      <c r="N17" s="140" t="s">
        <v>346</v>
      </c>
      <c r="O17" s="513" t="s">
        <v>328</v>
      </c>
      <c r="P17" s="514"/>
      <c r="Q17" s="514"/>
      <c r="R17" s="514"/>
      <c r="S17" s="514"/>
      <c r="T17" s="514"/>
      <c r="U17" s="514"/>
      <c r="V17" s="514"/>
      <c r="W17" s="515"/>
      <c r="X17" s="140" t="s">
        <v>346</v>
      </c>
      <c r="Y17" s="545" t="s">
        <v>418</v>
      </c>
      <c r="Z17" s="546"/>
      <c r="AA17" s="546"/>
      <c r="AB17" s="546"/>
      <c r="AC17" s="546"/>
      <c r="AD17" s="547"/>
      <c r="AF17" s="533"/>
      <c r="AG17" s="534"/>
      <c r="AH17" s="524"/>
      <c r="AI17" s="524"/>
      <c r="AJ17" s="521"/>
      <c r="AK17" s="524"/>
      <c r="AL17" s="521"/>
      <c r="AM17" s="521"/>
    </row>
    <row r="18" spans="2:39" ht="16.5" thickBot="1" x14ac:dyDescent="0.3">
      <c r="B18" s="511"/>
      <c r="C18" s="512"/>
      <c r="D18" s="140" t="s">
        <v>346</v>
      </c>
      <c r="E18" s="157" t="s">
        <v>347</v>
      </c>
      <c r="F18" s="158" t="s">
        <v>348</v>
      </c>
      <c r="G18" s="158" t="s">
        <v>439</v>
      </c>
      <c r="H18" s="159" t="s">
        <v>64</v>
      </c>
      <c r="I18" s="158" t="s">
        <v>65</v>
      </c>
      <c r="J18" s="159" t="s">
        <v>66</v>
      </c>
      <c r="K18" s="158" t="s">
        <v>67</v>
      </c>
      <c r="L18" s="257" t="s">
        <v>68</v>
      </c>
      <c r="M18" s="258" t="s">
        <v>63</v>
      </c>
      <c r="N18" s="140" t="s">
        <v>346</v>
      </c>
      <c r="O18" s="160" t="s">
        <v>221</v>
      </c>
      <c r="P18" s="161" t="s">
        <v>222</v>
      </c>
      <c r="Q18" s="161" t="s">
        <v>440</v>
      </c>
      <c r="R18" s="162" t="s">
        <v>337</v>
      </c>
      <c r="S18" s="161" t="s">
        <v>338</v>
      </c>
      <c r="T18" s="162" t="s">
        <v>223</v>
      </c>
      <c r="U18" s="163" t="s">
        <v>224</v>
      </c>
      <c r="V18" s="259" t="s">
        <v>68</v>
      </c>
      <c r="W18" s="258" t="s">
        <v>63</v>
      </c>
      <c r="X18" s="140" t="s">
        <v>346</v>
      </c>
      <c r="Y18" s="228" t="s">
        <v>593</v>
      </c>
      <c r="Z18" s="239" t="s">
        <v>341</v>
      </c>
      <c r="AA18" s="181" t="s">
        <v>228</v>
      </c>
      <c r="AB18" s="235" t="s">
        <v>229</v>
      </c>
      <c r="AC18" s="176" t="s">
        <v>345</v>
      </c>
      <c r="AD18" s="177" t="s">
        <v>340</v>
      </c>
      <c r="AF18" s="522" t="s">
        <v>524</v>
      </c>
      <c r="AG18" s="523"/>
      <c r="AH18" s="524"/>
      <c r="AI18" s="524"/>
      <c r="AJ18" s="521"/>
      <c r="AK18" s="524"/>
      <c r="AL18" s="521"/>
      <c r="AM18" s="521"/>
    </row>
    <row r="19" spans="2:39" ht="19.5" thickBot="1" x14ac:dyDescent="0.35">
      <c r="B19" s="223">
        <v>1</v>
      </c>
      <c r="C19" s="266" t="s">
        <v>43</v>
      </c>
      <c r="D19" s="267" t="s">
        <v>346</v>
      </c>
      <c r="E19" s="254">
        <v>13</v>
      </c>
      <c r="F19" s="268">
        <v>5</v>
      </c>
      <c r="G19" s="268">
        <v>3</v>
      </c>
      <c r="H19" s="253">
        <v>4</v>
      </c>
      <c r="I19" s="268">
        <v>3</v>
      </c>
      <c r="J19" s="253">
        <v>3</v>
      </c>
      <c r="K19" s="268">
        <v>2</v>
      </c>
      <c r="L19" s="223">
        <v>20</v>
      </c>
      <c r="M19" s="224">
        <v>10</v>
      </c>
      <c r="N19" s="267" t="s">
        <v>346</v>
      </c>
      <c r="O19" s="255">
        <v>2</v>
      </c>
      <c r="P19" s="269">
        <v>2</v>
      </c>
      <c r="Q19" s="269">
        <v>3</v>
      </c>
      <c r="R19" s="256">
        <v>0</v>
      </c>
      <c r="S19" s="269">
        <v>0</v>
      </c>
      <c r="T19" s="256">
        <v>0</v>
      </c>
      <c r="U19" s="270">
        <v>0</v>
      </c>
      <c r="V19" s="226">
        <v>2</v>
      </c>
      <c r="W19" s="224">
        <v>2</v>
      </c>
      <c r="X19" s="267" t="s">
        <v>346</v>
      </c>
      <c r="Y19" s="266" t="s">
        <v>43</v>
      </c>
      <c r="Z19" s="271">
        <v>15</v>
      </c>
      <c r="AA19" s="272">
        <v>22</v>
      </c>
      <c r="AB19" s="273">
        <v>130</v>
      </c>
      <c r="AC19" s="274">
        <v>34</v>
      </c>
      <c r="AD19" s="275" t="s">
        <v>419</v>
      </c>
      <c r="AE19" s="346"/>
      <c r="AF19" s="535" t="s">
        <v>509</v>
      </c>
      <c r="AG19" s="332" t="s">
        <v>505</v>
      </c>
      <c r="AH19" s="336">
        <v>20</v>
      </c>
      <c r="AI19" s="337">
        <v>75</v>
      </c>
      <c r="AJ19" s="349">
        <f>AA61/AI19</f>
        <v>0.33333333333333331</v>
      </c>
      <c r="AK19" s="338">
        <f>AA61/AH19</f>
        <v>1.25</v>
      </c>
      <c r="AL19" s="349">
        <f>E61/AH19</f>
        <v>0.55000000000000004</v>
      </c>
      <c r="AM19" s="352">
        <f>O61</f>
        <v>4</v>
      </c>
    </row>
    <row r="20" spans="2:39" ht="15.75" x14ac:dyDescent="0.25">
      <c r="B20" s="221">
        <v>2</v>
      </c>
      <c r="C20" s="222" t="s">
        <v>8</v>
      </c>
      <c r="D20" s="141" t="s">
        <v>346</v>
      </c>
      <c r="E20" s="157">
        <v>3</v>
      </c>
      <c r="F20" s="158">
        <v>4</v>
      </c>
      <c r="G20" s="158">
        <v>5</v>
      </c>
      <c r="H20" s="159">
        <v>6</v>
      </c>
      <c r="I20" s="158">
        <v>2</v>
      </c>
      <c r="J20" s="159">
        <v>3</v>
      </c>
      <c r="K20" s="158">
        <v>1</v>
      </c>
      <c r="L20" s="221">
        <v>12</v>
      </c>
      <c r="M20" s="225">
        <v>7</v>
      </c>
      <c r="N20" s="141" t="s">
        <v>346</v>
      </c>
      <c r="O20" s="160">
        <v>1</v>
      </c>
      <c r="P20" s="161">
        <v>1</v>
      </c>
      <c r="Q20" s="161">
        <v>4</v>
      </c>
      <c r="R20" s="162">
        <v>1</v>
      </c>
      <c r="S20" s="161">
        <v>0</v>
      </c>
      <c r="T20" s="162">
        <v>1</v>
      </c>
      <c r="U20" s="163">
        <v>0</v>
      </c>
      <c r="V20" s="227">
        <v>3</v>
      </c>
      <c r="W20" s="225">
        <v>1</v>
      </c>
      <c r="X20" s="141" t="s">
        <v>346</v>
      </c>
      <c r="Y20" s="222" t="s">
        <v>8</v>
      </c>
      <c r="Z20" s="180">
        <v>4</v>
      </c>
      <c r="AA20" s="181">
        <v>15</v>
      </c>
      <c r="AB20" s="182">
        <v>70</v>
      </c>
      <c r="AC20" s="176">
        <v>23</v>
      </c>
      <c r="AD20" s="177" t="s">
        <v>420</v>
      </c>
      <c r="AF20" s="535"/>
      <c r="AG20" s="333" t="s">
        <v>506</v>
      </c>
      <c r="AH20" s="339">
        <v>21</v>
      </c>
      <c r="AI20" s="340">
        <v>84</v>
      </c>
      <c r="AJ20" s="350">
        <f>AA62/AI20</f>
        <v>0.26190476190476192</v>
      </c>
      <c r="AK20" s="341">
        <f>AA62/AH20</f>
        <v>1.0476190476190477</v>
      </c>
      <c r="AL20" s="350">
        <f>E62/AH20</f>
        <v>0.61904761904761907</v>
      </c>
      <c r="AM20" s="353">
        <f>O62</f>
        <v>2</v>
      </c>
    </row>
    <row r="21" spans="2:39" ht="18.75" x14ac:dyDescent="0.3">
      <c r="B21" s="221">
        <v>3</v>
      </c>
      <c r="C21" s="222" t="s">
        <v>9</v>
      </c>
      <c r="D21" s="141" t="s">
        <v>346</v>
      </c>
      <c r="E21" s="157">
        <v>3</v>
      </c>
      <c r="F21" s="158">
        <v>5</v>
      </c>
      <c r="G21" s="158">
        <v>10</v>
      </c>
      <c r="H21" s="159">
        <v>5</v>
      </c>
      <c r="I21" s="158">
        <v>1</v>
      </c>
      <c r="J21" s="159">
        <v>1</v>
      </c>
      <c r="K21" s="158">
        <v>2</v>
      </c>
      <c r="L21" s="221">
        <v>9</v>
      </c>
      <c r="M21" s="225">
        <v>8</v>
      </c>
      <c r="N21" s="141" t="s">
        <v>346</v>
      </c>
      <c r="O21" s="160">
        <v>0</v>
      </c>
      <c r="P21" s="161">
        <v>1</v>
      </c>
      <c r="Q21" s="161">
        <v>1</v>
      </c>
      <c r="R21" s="162">
        <v>0</v>
      </c>
      <c r="S21" s="161">
        <v>1</v>
      </c>
      <c r="T21" s="162">
        <v>1</v>
      </c>
      <c r="U21" s="163">
        <v>1</v>
      </c>
      <c r="V21" s="227">
        <v>1</v>
      </c>
      <c r="W21" s="225">
        <v>3</v>
      </c>
      <c r="X21" s="141" t="s">
        <v>346</v>
      </c>
      <c r="Y21" s="222" t="s">
        <v>9</v>
      </c>
      <c r="Z21" s="180">
        <v>3</v>
      </c>
      <c r="AA21" s="181">
        <v>10</v>
      </c>
      <c r="AB21" s="182">
        <v>56</v>
      </c>
      <c r="AC21" s="176">
        <v>21</v>
      </c>
      <c r="AD21" s="177" t="s">
        <v>421</v>
      </c>
      <c r="AF21" s="355" t="s">
        <v>510</v>
      </c>
      <c r="AG21" s="334" t="s">
        <v>688</v>
      </c>
      <c r="AH21" s="342">
        <v>15</v>
      </c>
      <c r="AI21" s="343">
        <v>60</v>
      </c>
      <c r="AJ21" s="351">
        <f>AA63/AI21</f>
        <v>0.31666666666666665</v>
      </c>
      <c r="AK21" s="345">
        <f>AA63/AH21</f>
        <v>1.2666666666666666</v>
      </c>
      <c r="AL21" s="351">
        <f>E63/AH21</f>
        <v>0.53333333333333333</v>
      </c>
      <c r="AM21" s="343">
        <f>O63</f>
        <v>1</v>
      </c>
    </row>
    <row r="22" spans="2:39" ht="18.75" x14ac:dyDescent="0.3">
      <c r="B22" s="221">
        <v>4</v>
      </c>
      <c r="C22" s="222" t="s">
        <v>3</v>
      </c>
      <c r="D22" s="141" t="s">
        <v>346</v>
      </c>
      <c r="E22" s="157">
        <v>0</v>
      </c>
      <c r="F22" s="158">
        <v>2</v>
      </c>
      <c r="G22" s="158">
        <v>10</v>
      </c>
      <c r="H22" s="159">
        <v>2</v>
      </c>
      <c r="I22" s="158">
        <v>2</v>
      </c>
      <c r="J22" s="159">
        <v>4</v>
      </c>
      <c r="K22" s="158">
        <v>1</v>
      </c>
      <c r="L22" s="221">
        <v>6</v>
      </c>
      <c r="M22" s="225">
        <v>5</v>
      </c>
      <c r="N22" s="141" t="s">
        <v>346</v>
      </c>
      <c r="O22" s="160">
        <v>1</v>
      </c>
      <c r="P22" s="161">
        <v>1</v>
      </c>
      <c r="Q22" s="161">
        <v>1</v>
      </c>
      <c r="R22" s="162">
        <v>1</v>
      </c>
      <c r="S22" s="161">
        <v>0</v>
      </c>
      <c r="T22" s="162">
        <v>0</v>
      </c>
      <c r="U22" s="163">
        <v>0</v>
      </c>
      <c r="V22" s="227">
        <v>2</v>
      </c>
      <c r="W22" s="225">
        <v>1</v>
      </c>
      <c r="X22" s="141" t="s">
        <v>346</v>
      </c>
      <c r="Y22" s="222" t="s">
        <v>3</v>
      </c>
      <c r="Z22" s="180">
        <v>1</v>
      </c>
      <c r="AA22" s="181">
        <v>8</v>
      </c>
      <c r="AB22" s="182">
        <v>36</v>
      </c>
      <c r="AC22" s="176">
        <v>14</v>
      </c>
      <c r="AD22" s="177" t="s">
        <v>422</v>
      </c>
      <c r="AF22" s="354" t="s">
        <v>511</v>
      </c>
      <c r="AG22" s="334" t="s">
        <v>507</v>
      </c>
      <c r="AH22" s="342">
        <v>11</v>
      </c>
      <c r="AI22" s="343">
        <v>44</v>
      </c>
      <c r="AJ22" s="351">
        <f>AA64/AI22</f>
        <v>0.29545454545454547</v>
      </c>
      <c r="AK22" s="345">
        <f>AA64/AH22</f>
        <v>1.1818181818181819</v>
      </c>
      <c r="AL22" s="344">
        <f>E64/AH22</f>
        <v>0.36363636363636365</v>
      </c>
      <c r="AM22" s="343">
        <f>O64</f>
        <v>1</v>
      </c>
    </row>
    <row r="23" spans="2:39" ht="18.75" x14ac:dyDescent="0.3">
      <c r="B23" s="221">
        <v>5</v>
      </c>
      <c r="C23" s="222" t="s">
        <v>42</v>
      </c>
      <c r="D23" s="141" t="s">
        <v>346</v>
      </c>
      <c r="E23" s="157">
        <v>1</v>
      </c>
      <c r="F23" s="158">
        <v>1</v>
      </c>
      <c r="G23" s="158">
        <v>1</v>
      </c>
      <c r="H23" s="159">
        <v>1</v>
      </c>
      <c r="I23" s="158">
        <v>1</v>
      </c>
      <c r="J23" s="159">
        <v>0</v>
      </c>
      <c r="K23" s="158">
        <v>0</v>
      </c>
      <c r="L23" s="221">
        <v>2</v>
      </c>
      <c r="M23" s="225">
        <v>2</v>
      </c>
      <c r="N23" s="141" t="s">
        <v>346</v>
      </c>
      <c r="O23" s="160">
        <v>0</v>
      </c>
      <c r="P23" s="161">
        <v>0</v>
      </c>
      <c r="Q23" s="161">
        <v>0</v>
      </c>
      <c r="R23" s="162">
        <v>0</v>
      </c>
      <c r="S23" s="161">
        <v>0</v>
      </c>
      <c r="T23" s="162">
        <v>0</v>
      </c>
      <c r="U23" s="163">
        <v>0</v>
      </c>
      <c r="V23" s="227">
        <v>0</v>
      </c>
      <c r="W23" s="225">
        <v>0</v>
      </c>
      <c r="X23" s="141" t="s">
        <v>346</v>
      </c>
      <c r="Y23" s="222" t="s">
        <v>42</v>
      </c>
      <c r="Z23" s="180">
        <v>1</v>
      </c>
      <c r="AA23" s="181">
        <v>2</v>
      </c>
      <c r="AB23" s="182">
        <v>12</v>
      </c>
      <c r="AC23" s="176">
        <v>4</v>
      </c>
      <c r="AD23" s="177" t="s">
        <v>423</v>
      </c>
      <c r="AF23" s="331" t="s">
        <v>512</v>
      </c>
      <c r="AG23" s="334" t="s">
        <v>508</v>
      </c>
      <c r="AH23" s="342">
        <v>20</v>
      </c>
      <c r="AI23" s="343">
        <v>80</v>
      </c>
      <c r="AJ23" s="344">
        <f>AA65/AI23</f>
        <v>0.125</v>
      </c>
      <c r="AK23" s="345">
        <f>AA65/AH23</f>
        <v>0.5</v>
      </c>
      <c r="AL23" s="344">
        <f>E65/AH23</f>
        <v>0.15</v>
      </c>
      <c r="AM23" s="343">
        <f>O65</f>
        <v>0</v>
      </c>
    </row>
    <row r="24" spans="2:39" ht="15.75" x14ac:dyDescent="0.25">
      <c r="B24" s="221">
        <v>6</v>
      </c>
      <c r="C24" s="222" t="s">
        <v>38</v>
      </c>
      <c r="D24" s="141" t="s">
        <v>346</v>
      </c>
      <c r="E24" s="157">
        <v>1</v>
      </c>
      <c r="F24" s="158">
        <v>1</v>
      </c>
      <c r="G24" s="158">
        <v>1</v>
      </c>
      <c r="H24" s="159">
        <v>0</v>
      </c>
      <c r="I24" s="158">
        <v>0</v>
      </c>
      <c r="J24" s="159">
        <v>1</v>
      </c>
      <c r="K24" s="158">
        <v>0</v>
      </c>
      <c r="L24" s="221">
        <v>2</v>
      </c>
      <c r="M24" s="225">
        <v>1</v>
      </c>
      <c r="N24" s="141" t="s">
        <v>346</v>
      </c>
      <c r="O24" s="160">
        <v>0</v>
      </c>
      <c r="P24" s="161">
        <v>0</v>
      </c>
      <c r="Q24" s="161">
        <v>0</v>
      </c>
      <c r="R24" s="162">
        <v>0</v>
      </c>
      <c r="S24" s="161">
        <v>0</v>
      </c>
      <c r="T24" s="162">
        <v>0</v>
      </c>
      <c r="U24" s="163">
        <v>0</v>
      </c>
      <c r="V24" s="227">
        <v>0</v>
      </c>
      <c r="W24" s="225">
        <v>0</v>
      </c>
      <c r="X24" s="141" t="s">
        <v>346</v>
      </c>
      <c r="Y24" s="222" t="s">
        <v>38</v>
      </c>
      <c r="Z24" s="180">
        <v>1</v>
      </c>
      <c r="AA24" s="181">
        <v>2</v>
      </c>
      <c r="AB24" s="182">
        <v>11</v>
      </c>
      <c r="AC24" s="176">
        <v>3</v>
      </c>
      <c r="AD24" s="177" t="s">
        <v>424</v>
      </c>
      <c r="AI24" s="327"/>
      <c r="AJ24" s="327"/>
      <c r="AK24" s="327"/>
      <c r="AL24" s="327"/>
      <c r="AM24" s="327"/>
    </row>
    <row r="25" spans="2:39" ht="16.5" thickBot="1" x14ac:dyDescent="0.3">
      <c r="B25" s="228">
        <v>7</v>
      </c>
      <c r="C25" s="260" t="s">
        <v>1</v>
      </c>
      <c r="D25" s="261" t="s">
        <v>346</v>
      </c>
      <c r="E25" s="150">
        <v>0</v>
      </c>
      <c r="F25" s="151">
        <v>1</v>
      </c>
      <c r="G25" s="151">
        <v>1</v>
      </c>
      <c r="H25" s="152">
        <v>0</v>
      </c>
      <c r="I25" s="151">
        <v>1</v>
      </c>
      <c r="J25" s="152">
        <v>2</v>
      </c>
      <c r="K25" s="151">
        <v>1</v>
      </c>
      <c r="L25" s="228">
        <v>2</v>
      </c>
      <c r="M25" s="262">
        <v>3</v>
      </c>
      <c r="N25" s="261" t="s">
        <v>346</v>
      </c>
      <c r="O25" s="153">
        <v>0</v>
      </c>
      <c r="P25" s="154">
        <v>0</v>
      </c>
      <c r="Q25" s="154">
        <v>0</v>
      </c>
      <c r="R25" s="155">
        <v>0</v>
      </c>
      <c r="S25" s="154">
        <v>0</v>
      </c>
      <c r="T25" s="155">
        <v>0</v>
      </c>
      <c r="U25" s="156">
        <v>0</v>
      </c>
      <c r="V25" s="263">
        <v>0</v>
      </c>
      <c r="W25" s="262">
        <v>0</v>
      </c>
      <c r="X25" s="261" t="s">
        <v>346</v>
      </c>
      <c r="Y25" s="260" t="s">
        <v>1</v>
      </c>
      <c r="Z25" s="264">
        <v>0</v>
      </c>
      <c r="AA25" s="179">
        <v>2</v>
      </c>
      <c r="AB25" s="265">
        <v>10</v>
      </c>
      <c r="AC25" s="174">
        <v>5</v>
      </c>
      <c r="AD25" s="175" t="s">
        <v>425</v>
      </c>
      <c r="AF25" s="230" t="s">
        <v>589</v>
      </c>
      <c r="AI25" s="327"/>
      <c r="AJ25" s="327"/>
      <c r="AK25" s="327"/>
      <c r="AL25" s="327"/>
      <c r="AM25" s="327"/>
    </row>
    <row r="26" spans="2:39" ht="15.75" thickBot="1" x14ac:dyDescent="0.3">
      <c r="AI26" s="327"/>
      <c r="AJ26" s="327"/>
      <c r="AK26" s="327"/>
      <c r="AL26" s="327"/>
      <c r="AM26" s="327"/>
    </row>
    <row r="27" spans="2:39" ht="24" thickBot="1" x14ac:dyDescent="0.4">
      <c r="B27" s="548" t="s">
        <v>684</v>
      </c>
      <c r="C27" s="549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49"/>
      <c r="Z27" s="549"/>
      <c r="AA27" s="549"/>
      <c r="AB27" s="549"/>
      <c r="AC27" s="549"/>
      <c r="AD27" s="550"/>
      <c r="AF27" s="230" t="s">
        <v>534</v>
      </c>
    </row>
    <row r="28" spans="2:39" ht="16.5" thickBot="1" x14ac:dyDescent="0.3">
      <c r="B28" s="519" t="s">
        <v>69</v>
      </c>
      <c r="C28" s="520"/>
      <c r="D28" s="284" t="s">
        <v>346</v>
      </c>
      <c r="E28" s="516" t="s">
        <v>230</v>
      </c>
      <c r="F28" s="517"/>
      <c r="G28" s="517"/>
      <c r="H28" s="517"/>
      <c r="I28" s="517"/>
      <c r="J28" s="517"/>
      <c r="K28" s="517"/>
      <c r="L28" s="517"/>
      <c r="M28" s="518"/>
      <c r="N28" s="284" t="s">
        <v>346</v>
      </c>
      <c r="O28" s="516" t="s">
        <v>328</v>
      </c>
      <c r="P28" s="517"/>
      <c r="Q28" s="517"/>
      <c r="R28" s="517"/>
      <c r="S28" s="517"/>
      <c r="T28" s="517"/>
      <c r="U28" s="517"/>
      <c r="V28" s="517"/>
      <c r="W28" s="518"/>
      <c r="X28" s="284" t="s">
        <v>346</v>
      </c>
      <c r="Y28" s="545" t="s">
        <v>418</v>
      </c>
      <c r="Z28" s="546"/>
      <c r="AA28" s="546"/>
      <c r="AB28" s="546"/>
      <c r="AC28" s="546"/>
      <c r="AD28" s="547"/>
      <c r="AF28" s="230" t="s">
        <v>535</v>
      </c>
    </row>
    <row r="29" spans="2:39" ht="16.5" thickBot="1" x14ac:dyDescent="0.3">
      <c r="B29" s="536"/>
      <c r="C29" s="537"/>
      <c r="D29" s="285" t="s">
        <v>346</v>
      </c>
      <c r="E29" s="150" t="s">
        <v>347</v>
      </c>
      <c r="F29" s="151" t="s">
        <v>348</v>
      </c>
      <c r="G29" s="151" t="s">
        <v>439</v>
      </c>
      <c r="H29" s="152" t="s">
        <v>64</v>
      </c>
      <c r="I29" s="151" t="s">
        <v>65</v>
      </c>
      <c r="J29" s="152" t="s">
        <v>66</v>
      </c>
      <c r="K29" s="151" t="s">
        <v>67</v>
      </c>
      <c r="L29" s="223" t="s">
        <v>68</v>
      </c>
      <c r="M29" s="224" t="s">
        <v>63</v>
      </c>
      <c r="N29" s="285" t="s">
        <v>346</v>
      </c>
      <c r="O29" s="153" t="s">
        <v>221</v>
      </c>
      <c r="P29" s="154" t="s">
        <v>222</v>
      </c>
      <c r="Q29" s="154" t="s">
        <v>440</v>
      </c>
      <c r="R29" s="155" t="s">
        <v>337</v>
      </c>
      <c r="S29" s="154" t="s">
        <v>338</v>
      </c>
      <c r="T29" s="155" t="s">
        <v>223</v>
      </c>
      <c r="U29" s="156" t="s">
        <v>224</v>
      </c>
      <c r="V29" s="226" t="s">
        <v>68</v>
      </c>
      <c r="W29" s="224" t="s">
        <v>63</v>
      </c>
      <c r="X29" s="285" t="s">
        <v>346</v>
      </c>
      <c r="Y29" s="228" t="s">
        <v>593</v>
      </c>
      <c r="Z29" s="239" t="s">
        <v>341</v>
      </c>
      <c r="AA29" s="181" t="s">
        <v>228</v>
      </c>
      <c r="AB29" s="235" t="s">
        <v>229</v>
      </c>
      <c r="AC29" s="176" t="s">
        <v>345</v>
      </c>
      <c r="AD29" s="177" t="s">
        <v>340</v>
      </c>
      <c r="AF29" s="230" t="s">
        <v>539</v>
      </c>
    </row>
    <row r="30" spans="2:39" ht="19.5" thickBot="1" x14ac:dyDescent="0.35">
      <c r="B30" s="223">
        <v>1</v>
      </c>
      <c r="C30" s="286" t="s">
        <v>42</v>
      </c>
      <c r="D30" s="267" t="s">
        <v>346</v>
      </c>
      <c r="E30" s="254">
        <v>8</v>
      </c>
      <c r="F30" s="268">
        <v>4</v>
      </c>
      <c r="G30" s="268">
        <v>3</v>
      </c>
      <c r="H30" s="253">
        <v>3</v>
      </c>
      <c r="I30" s="268">
        <v>3</v>
      </c>
      <c r="J30" s="253">
        <v>7</v>
      </c>
      <c r="K30" s="268">
        <v>0</v>
      </c>
      <c r="L30" s="223">
        <v>18</v>
      </c>
      <c r="M30" s="224">
        <v>7</v>
      </c>
      <c r="N30" s="267" t="s">
        <v>346</v>
      </c>
      <c r="O30" s="255">
        <v>1</v>
      </c>
      <c r="P30" s="269">
        <v>1</v>
      </c>
      <c r="Q30" s="269">
        <v>2</v>
      </c>
      <c r="R30" s="256">
        <v>0</v>
      </c>
      <c r="S30" s="269">
        <v>0</v>
      </c>
      <c r="T30" s="256">
        <v>0</v>
      </c>
      <c r="U30" s="270">
        <v>0</v>
      </c>
      <c r="V30" s="226">
        <v>1</v>
      </c>
      <c r="W30" s="224">
        <v>1</v>
      </c>
      <c r="X30" s="267" t="s">
        <v>346</v>
      </c>
      <c r="Y30" s="286" t="s">
        <v>42</v>
      </c>
      <c r="Z30" s="271">
        <v>9</v>
      </c>
      <c r="AA30" s="272">
        <v>19</v>
      </c>
      <c r="AB30" s="273">
        <v>102</v>
      </c>
      <c r="AC30" s="274">
        <v>27</v>
      </c>
      <c r="AD30" s="275" t="s">
        <v>685</v>
      </c>
      <c r="AE30" s="346"/>
      <c r="AF30" s="230" t="s">
        <v>537</v>
      </c>
    </row>
    <row r="31" spans="2:39" ht="15.75" x14ac:dyDescent="0.25">
      <c r="B31" s="221">
        <v>2</v>
      </c>
      <c r="C31" s="222" t="s">
        <v>8</v>
      </c>
      <c r="D31" s="141" t="s">
        <v>346</v>
      </c>
      <c r="E31" s="157">
        <v>2</v>
      </c>
      <c r="F31" s="158">
        <v>0</v>
      </c>
      <c r="G31" s="158">
        <v>7</v>
      </c>
      <c r="H31" s="159">
        <v>2</v>
      </c>
      <c r="I31" s="158">
        <v>5</v>
      </c>
      <c r="J31" s="159">
        <v>1</v>
      </c>
      <c r="K31" s="158">
        <v>3</v>
      </c>
      <c r="L31" s="221">
        <v>5</v>
      </c>
      <c r="M31" s="225">
        <v>8</v>
      </c>
      <c r="N31" s="141" t="s">
        <v>346</v>
      </c>
      <c r="O31" s="160">
        <v>2</v>
      </c>
      <c r="P31" s="161">
        <v>0</v>
      </c>
      <c r="Q31" s="161">
        <v>1</v>
      </c>
      <c r="R31" s="162">
        <v>2</v>
      </c>
      <c r="S31" s="161">
        <v>0</v>
      </c>
      <c r="T31" s="162">
        <v>1</v>
      </c>
      <c r="U31" s="163">
        <v>0</v>
      </c>
      <c r="V31" s="227">
        <v>5</v>
      </c>
      <c r="W31" s="225">
        <v>0</v>
      </c>
      <c r="X31" s="141" t="s">
        <v>346</v>
      </c>
      <c r="Y31" s="222" t="s">
        <v>8</v>
      </c>
      <c r="Z31" s="180">
        <v>4</v>
      </c>
      <c r="AA31" s="181">
        <v>10</v>
      </c>
      <c r="AB31" s="182">
        <v>58</v>
      </c>
      <c r="AC31" s="176">
        <v>18</v>
      </c>
      <c r="AD31" s="177" t="s">
        <v>686</v>
      </c>
      <c r="AF31" s="230" t="s">
        <v>536</v>
      </c>
    </row>
    <row r="32" spans="2:39" ht="15.75" x14ac:dyDescent="0.25">
      <c r="B32" s="221">
        <v>3</v>
      </c>
      <c r="C32" s="222" t="s">
        <v>3</v>
      </c>
      <c r="D32" s="141" t="s">
        <v>346</v>
      </c>
      <c r="E32" s="157">
        <v>2</v>
      </c>
      <c r="F32" s="158">
        <v>3</v>
      </c>
      <c r="G32" s="158">
        <v>4</v>
      </c>
      <c r="H32" s="159">
        <v>1</v>
      </c>
      <c r="I32" s="158">
        <v>1</v>
      </c>
      <c r="J32" s="159">
        <v>3</v>
      </c>
      <c r="K32" s="158">
        <v>2</v>
      </c>
      <c r="L32" s="221">
        <v>6</v>
      </c>
      <c r="M32" s="225">
        <v>6</v>
      </c>
      <c r="N32" s="141" t="s">
        <v>346</v>
      </c>
      <c r="O32" s="160">
        <v>1</v>
      </c>
      <c r="P32" s="161">
        <v>2</v>
      </c>
      <c r="Q32" s="161">
        <v>0</v>
      </c>
      <c r="R32" s="162">
        <v>0</v>
      </c>
      <c r="S32" s="161">
        <v>1</v>
      </c>
      <c r="T32" s="162">
        <v>0</v>
      </c>
      <c r="U32" s="163">
        <v>0</v>
      </c>
      <c r="V32" s="227">
        <v>1</v>
      </c>
      <c r="W32" s="225">
        <v>3</v>
      </c>
      <c r="X32" s="141" t="s">
        <v>346</v>
      </c>
      <c r="Y32" s="222" t="s">
        <v>3</v>
      </c>
      <c r="Z32" s="180">
        <v>3</v>
      </c>
      <c r="AA32" s="181">
        <v>7</v>
      </c>
      <c r="AB32" s="182">
        <v>48</v>
      </c>
      <c r="AC32" s="176">
        <v>16</v>
      </c>
      <c r="AD32" s="177" t="s">
        <v>660</v>
      </c>
      <c r="AF32" s="230" t="s">
        <v>538</v>
      </c>
    </row>
    <row r="33" spans="2:33" ht="15.75" x14ac:dyDescent="0.25">
      <c r="B33" s="221">
        <v>4</v>
      </c>
      <c r="C33" s="222" t="s">
        <v>9</v>
      </c>
      <c r="D33" s="141" t="s">
        <v>346</v>
      </c>
      <c r="E33" s="157">
        <v>1</v>
      </c>
      <c r="F33" s="158">
        <v>4</v>
      </c>
      <c r="G33" s="158">
        <v>4</v>
      </c>
      <c r="H33" s="159">
        <v>4</v>
      </c>
      <c r="I33" s="158">
        <v>0</v>
      </c>
      <c r="J33" s="159">
        <v>0</v>
      </c>
      <c r="K33" s="158">
        <v>2</v>
      </c>
      <c r="L33" s="221">
        <v>5</v>
      </c>
      <c r="M33" s="225">
        <v>6</v>
      </c>
      <c r="N33" s="141" t="s">
        <v>346</v>
      </c>
      <c r="O33" s="160">
        <v>0</v>
      </c>
      <c r="P33" s="161">
        <v>1</v>
      </c>
      <c r="Q33" s="161">
        <v>1</v>
      </c>
      <c r="R33" s="162">
        <v>0</v>
      </c>
      <c r="S33" s="161">
        <v>1</v>
      </c>
      <c r="T33" s="162">
        <v>0</v>
      </c>
      <c r="U33" s="163">
        <v>0</v>
      </c>
      <c r="V33" s="227">
        <v>0</v>
      </c>
      <c r="W33" s="225">
        <v>2</v>
      </c>
      <c r="X33" s="141" t="s">
        <v>346</v>
      </c>
      <c r="Y33" s="222" t="s">
        <v>9</v>
      </c>
      <c r="Z33" s="180">
        <v>1</v>
      </c>
      <c r="AA33" s="181">
        <v>5</v>
      </c>
      <c r="AB33" s="182">
        <v>36</v>
      </c>
      <c r="AC33" s="176">
        <v>13</v>
      </c>
      <c r="AD33" s="177" t="s">
        <v>687</v>
      </c>
    </row>
    <row r="34" spans="2:33" ht="15.75" x14ac:dyDescent="0.25">
      <c r="B34" s="221">
        <v>5</v>
      </c>
      <c r="C34" s="222" t="s">
        <v>43</v>
      </c>
      <c r="D34" s="141" t="s">
        <v>346</v>
      </c>
      <c r="E34" s="157">
        <v>1</v>
      </c>
      <c r="F34" s="158">
        <v>3</v>
      </c>
      <c r="G34" s="158">
        <v>4</v>
      </c>
      <c r="H34" s="159">
        <v>2</v>
      </c>
      <c r="I34" s="158">
        <v>2</v>
      </c>
      <c r="J34" s="159">
        <v>2</v>
      </c>
      <c r="K34" s="158">
        <v>0</v>
      </c>
      <c r="L34" s="221">
        <v>5</v>
      </c>
      <c r="M34" s="225">
        <v>5</v>
      </c>
      <c r="N34" s="141" t="s">
        <v>346</v>
      </c>
      <c r="O34" s="160">
        <v>0</v>
      </c>
      <c r="P34" s="161">
        <v>0</v>
      </c>
      <c r="Q34" s="161">
        <v>0</v>
      </c>
      <c r="R34" s="162">
        <v>1</v>
      </c>
      <c r="S34" s="161">
        <v>2</v>
      </c>
      <c r="T34" s="162">
        <v>0</v>
      </c>
      <c r="U34" s="163">
        <v>0</v>
      </c>
      <c r="V34" s="227">
        <v>1</v>
      </c>
      <c r="W34" s="225">
        <v>2</v>
      </c>
      <c r="X34" s="141" t="s">
        <v>346</v>
      </c>
      <c r="Y34" s="222" t="s">
        <v>43</v>
      </c>
      <c r="Z34" s="180">
        <v>1</v>
      </c>
      <c r="AA34" s="181">
        <v>6</v>
      </c>
      <c r="AB34" s="182">
        <v>35</v>
      </c>
      <c r="AC34" s="176">
        <v>13</v>
      </c>
      <c r="AD34" s="177" t="s">
        <v>661</v>
      </c>
      <c r="AF34" s="230" t="s">
        <v>562</v>
      </c>
    </row>
    <row r="35" spans="2:33" ht="15.75" x14ac:dyDescent="0.25">
      <c r="B35" s="221">
        <v>6</v>
      </c>
      <c r="C35" s="222" t="s">
        <v>23</v>
      </c>
      <c r="D35" s="141" t="s">
        <v>346</v>
      </c>
      <c r="E35" s="157">
        <v>0</v>
      </c>
      <c r="F35" s="158">
        <v>1</v>
      </c>
      <c r="G35" s="158">
        <v>5</v>
      </c>
      <c r="H35" s="159">
        <v>0</v>
      </c>
      <c r="I35" s="158">
        <v>0</v>
      </c>
      <c r="J35" s="159">
        <v>0</v>
      </c>
      <c r="K35" s="158">
        <v>2</v>
      </c>
      <c r="L35" s="221">
        <v>0</v>
      </c>
      <c r="M35" s="225">
        <v>3</v>
      </c>
      <c r="N35" s="141" t="s">
        <v>346</v>
      </c>
      <c r="O35" s="160">
        <v>0</v>
      </c>
      <c r="P35" s="161">
        <v>1</v>
      </c>
      <c r="Q35" s="161">
        <v>0</v>
      </c>
      <c r="R35" s="162">
        <v>1</v>
      </c>
      <c r="S35" s="161">
        <v>0</v>
      </c>
      <c r="T35" s="162">
        <v>0</v>
      </c>
      <c r="U35" s="163">
        <v>0</v>
      </c>
      <c r="V35" s="227">
        <v>1</v>
      </c>
      <c r="W35" s="225">
        <v>1</v>
      </c>
      <c r="X35" s="141" t="s">
        <v>346</v>
      </c>
      <c r="Y35" s="222" t="s">
        <v>23</v>
      </c>
      <c r="Z35" s="180">
        <v>0</v>
      </c>
      <c r="AA35" s="181">
        <v>1</v>
      </c>
      <c r="AB35" s="182">
        <v>14</v>
      </c>
      <c r="AC35" s="176">
        <v>5</v>
      </c>
      <c r="AD35" s="177" t="s">
        <v>662</v>
      </c>
      <c r="AF35" s="230" t="s">
        <v>1</v>
      </c>
    </row>
    <row r="36" spans="2:33" ht="16.5" thickBot="1" x14ac:dyDescent="0.3">
      <c r="B36" s="228">
        <v>7</v>
      </c>
      <c r="C36" s="260" t="s">
        <v>41</v>
      </c>
      <c r="D36" s="261" t="s">
        <v>346</v>
      </c>
      <c r="E36" s="150">
        <v>1</v>
      </c>
      <c r="F36" s="151">
        <v>0</v>
      </c>
      <c r="G36" s="151">
        <v>0</v>
      </c>
      <c r="H36" s="152">
        <v>1</v>
      </c>
      <c r="I36" s="151">
        <v>0</v>
      </c>
      <c r="J36" s="152">
        <v>0</v>
      </c>
      <c r="K36" s="151">
        <v>0</v>
      </c>
      <c r="L36" s="228">
        <v>2</v>
      </c>
      <c r="M36" s="262">
        <v>0</v>
      </c>
      <c r="N36" s="261" t="s">
        <v>346</v>
      </c>
      <c r="O36" s="153">
        <v>0</v>
      </c>
      <c r="P36" s="154">
        <v>0</v>
      </c>
      <c r="Q36" s="154">
        <v>0</v>
      </c>
      <c r="R36" s="155">
        <v>0</v>
      </c>
      <c r="S36" s="154">
        <v>0</v>
      </c>
      <c r="T36" s="155">
        <v>0</v>
      </c>
      <c r="U36" s="156">
        <v>0</v>
      </c>
      <c r="V36" s="263">
        <v>0</v>
      </c>
      <c r="W36" s="262">
        <v>0</v>
      </c>
      <c r="X36" s="261" t="s">
        <v>346</v>
      </c>
      <c r="Y36" s="260" t="s">
        <v>41</v>
      </c>
      <c r="Z36" s="264">
        <v>1</v>
      </c>
      <c r="AA36" s="179">
        <v>2</v>
      </c>
      <c r="AB36" s="265">
        <v>9</v>
      </c>
      <c r="AC36" s="174">
        <v>2</v>
      </c>
      <c r="AD36" s="175" t="s">
        <v>470</v>
      </c>
      <c r="AG36" s="230" t="s">
        <v>563</v>
      </c>
    </row>
    <row r="37" spans="2:33" ht="15.75" thickBot="1" x14ac:dyDescent="0.3">
      <c r="AF37" s="230" t="s">
        <v>2</v>
      </c>
    </row>
    <row r="38" spans="2:33" ht="24" thickBot="1" x14ac:dyDescent="0.4">
      <c r="B38" s="541" t="s">
        <v>483</v>
      </c>
      <c r="C38" s="542"/>
      <c r="D38" s="542"/>
      <c r="E38" s="542"/>
      <c r="F38" s="542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3"/>
      <c r="AG38" s="230" t="s">
        <v>564</v>
      </c>
    </row>
    <row r="39" spans="2:33" ht="16.5" thickBot="1" x14ac:dyDescent="0.3">
      <c r="B39" s="519" t="s">
        <v>69</v>
      </c>
      <c r="C39" s="520"/>
      <c r="D39" s="284" t="s">
        <v>346</v>
      </c>
      <c r="E39" s="516" t="s">
        <v>230</v>
      </c>
      <c r="F39" s="517"/>
      <c r="G39" s="517"/>
      <c r="H39" s="517"/>
      <c r="I39" s="517"/>
      <c r="J39" s="517"/>
      <c r="K39" s="517"/>
      <c r="L39" s="517"/>
      <c r="M39" s="518"/>
      <c r="N39" s="284" t="s">
        <v>346</v>
      </c>
      <c r="O39" s="516" t="s">
        <v>328</v>
      </c>
      <c r="P39" s="517"/>
      <c r="Q39" s="517"/>
      <c r="R39" s="517"/>
      <c r="S39" s="517"/>
      <c r="T39" s="517"/>
      <c r="U39" s="517"/>
      <c r="V39" s="517"/>
      <c r="W39" s="518"/>
      <c r="X39" s="284" t="s">
        <v>346</v>
      </c>
      <c r="Y39" s="545" t="s">
        <v>418</v>
      </c>
      <c r="Z39" s="546"/>
      <c r="AA39" s="546"/>
      <c r="AB39" s="546"/>
      <c r="AC39" s="546"/>
      <c r="AD39" s="547"/>
      <c r="AF39" s="230" t="s">
        <v>44</v>
      </c>
    </row>
    <row r="40" spans="2:33" ht="16.5" thickBot="1" x14ac:dyDescent="0.3">
      <c r="B40" s="536"/>
      <c r="C40" s="537"/>
      <c r="D40" s="285" t="s">
        <v>346</v>
      </c>
      <c r="E40" s="150" t="s">
        <v>347</v>
      </c>
      <c r="F40" s="151" t="s">
        <v>348</v>
      </c>
      <c r="G40" s="151" t="s">
        <v>439</v>
      </c>
      <c r="H40" s="152" t="s">
        <v>64</v>
      </c>
      <c r="I40" s="151" t="s">
        <v>65</v>
      </c>
      <c r="J40" s="152" t="s">
        <v>66</v>
      </c>
      <c r="K40" s="151" t="s">
        <v>67</v>
      </c>
      <c r="L40" s="223" t="s">
        <v>68</v>
      </c>
      <c r="M40" s="224" t="s">
        <v>63</v>
      </c>
      <c r="N40" s="285" t="s">
        <v>346</v>
      </c>
      <c r="O40" s="153" t="s">
        <v>221</v>
      </c>
      <c r="P40" s="154" t="s">
        <v>222</v>
      </c>
      <c r="Q40" s="154" t="s">
        <v>440</v>
      </c>
      <c r="R40" s="155" t="s">
        <v>337</v>
      </c>
      <c r="S40" s="154" t="s">
        <v>338</v>
      </c>
      <c r="T40" s="155" t="s">
        <v>223</v>
      </c>
      <c r="U40" s="156" t="s">
        <v>224</v>
      </c>
      <c r="V40" s="226" t="s">
        <v>68</v>
      </c>
      <c r="W40" s="224" t="s">
        <v>63</v>
      </c>
      <c r="X40" s="285" t="s">
        <v>346</v>
      </c>
      <c r="Y40" s="228" t="s">
        <v>593</v>
      </c>
      <c r="Z40" s="239" t="s">
        <v>341</v>
      </c>
      <c r="AA40" s="181" t="s">
        <v>228</v>
      </c>
      <c r="AB40" s="235" t="s">
        <v>229</v>
      </c>
      <c r="AC40" s="176" t="s">
        <v>345</v>
      </c>
      <c r="AD40" s="177" t="s">
        <v>340</v>
      </c>
      <c r="AG40" s="230" t="s">
        <v>568</v>
      </c>
    </row>
    <row r="41" spans="2:33" ht="19.5" thickBot="1" x14ac:dyDescent="0.35">
      <c r="B41" s="223">
        <v>1</v>
      </c>
      <c r="C41" s="301" t="s">
        <v>8</v>
      </c>
      <c r="D41" s="267" t="s">
        <v>346</v>
      </c>
      <c r="E41" s="254">
        <v>4</v>
      </c>
      <c r="F41" s="268">
        <v>3</v>
      </c>
      <c r="G41" s="268">
        <v>3</v>
      </c>
      <c r="H41" s="253">
        <v>4</v>
      </c>
      <c r="I41" s="268">
        <v>0</v>
      </c>
      <c r="J41" s="253">
        <v>3</v>
      </c>
      <c r="K41" s="268">
        <v>1</v>
      </c>
      <c r="L41" s="223">
        <v>11</v>
      </c>
      <c r="M41" s="224">
        <v>4</v>
      </c>
      <c r="N41" s="267" t="s">
        <v>346</v>
      </c>
      <c r="O41" s="255">
        <v>1</v>
      </c>
      <c r="P41" s="269">
        <v>1</v>
      </c>
      <c r="Q41" s="269">
        <v>4</v>
      </c>
      <c r="R41" s="256">
        <v>1</v>
      </c>
      <c r="S41" s="269">
        <v>0</v>
      </c>
      <c r="T41" s="256">
        <v>0</v>
      </c>
      <c r="U41" s="270">
        <v>0</v>
      </c>
      <c r="V41" s="226">
        <v>2</v>
      </c>
      <c r="W41" s="224">
        <v>1</v>
      </c>
      <c r="X41" s="267" t="s">
        <v>346</v>
      </c>
      <c r="Y41" s="301" t="s">
        <v>8</v>
      </c>
      <c r="Z41" s="271">
        <v>5</v>
      </c>
      <c r="AA41" s="272">
        <v>13</v>
      </c>
      <c r="AB41" s="273">
        <v>70</v>
      </c>
      <c r="AC41" s="274">
        <v>18</v>
      </c>
      <c r="AD41" s="275" t="s">
        <v>478</v>
      </c>
      <c r="AF41" s="230" t="s">
        <v>35</v>
      </c>
    </row>
    <row r="42" spans="2:33" ht="15.75" x14ac:dyDescent="0.25">
      <c r="B42" s="221">
        <v>2</v>
      </c>
      <c r="C42" s="222" t="s">
        <v>43</v>
      </c>
      <c r="D42" s="141" t="s">
        <v>346</v>
      </c>
      <c r="E42" s="157">
        <v>5</v>
      </c>
      <c r="F42" s="158">
        <v>3</v>
      </c>
      <c r="G42" s="158">
        <v>2</v>
      </c>
      <c r="H42" s="159">
        <v>0</v>
      </c>
      <c r="I42" s="158">
        <v>2</v>
      </c>
      <c r="J42" s="159">
        <v>3</v>
      </c>
      <c r="K42" s="158">
        <v>0</v>
      </c>
      <c r="L42" s="221">
        <v>8</v>
      </c>
      <c r="M42" s="225">
        <v>5</v>
      </c>
      <c r="N42" s="141" t="s">
        <v>346</v>
      </c>
      <c r="O42" s="160">
        <v>1</v>
      </c>
      <c r="P42" s="161">
        <v>2</v>
      </c>
      <c r="Q42" s="161">
        <v>1</v>
      </c>
      <c r="R42" s="162">
        <v>0</v>
      </c>
      <c r="S42" s="161">
        <v>0</v>
      </c>
      <c r="T42" s="162">
        <v>0</v>
      </c>
      <c r="U42" s="163">
        <v>0</v>
      </c>
      <c r="V42" s="227">
        <v>1</v>
      </c>
      <c r="W42" s="225">
        <v>2</v>
      </c>
      <c r="X42" s="141" t="s">
        <v>346</v>
      </c>
      <c r="Y42" s="222" t="s">
        <v>43</v>
      </c>
      <c r="Z42" s="180">
        <v>6</v>
      </c>
      <c r="AA42" s="181">
        <v>9</v>
      </c>
      <c r="AB42" s="182">
        <v>60</v>
      </c>
      <c r="AC42" s="176">
        <v>16</v>
      </c>
      <c r="AD42" s="177" t="s">
        <v>479</v>
      </c>
      <c r="AG42" s="230" t="s">
        <v>569</v>
      </c>
    </row>
    <row r="43" spans="2:33" ht="15.75" x14ac:dyDescent="0.25">
      <c r="B43" s="221">
        <v>3</v>
      </c>
      <c r="C43" s="222" t="s">
        <v>9</v>
      </c>
      <c r="D43" s="141" t="s">
        <v>346</v>
      </c>
      <c r="E43" s="157">
        <v>0</v>
      </c>
      <c r="F43" s="158">
        <v>1</v>
      </c>
      <c r="G43" s="158">
        <v>10</v>
      </c>
      <c r="H43" s="159">
        <v>3</v>
      </c>
      <c r="I43" s="158">
        <v>0</v>
      </c>
      <c r="J43" s="159">
        <v>0</v>
      </c>
      <c r="K43" s="158">
        <v>2</v>
      </c>
      <c r="L43" s="221">
        <v>3</v>
      </c>
      <c r="M43" s="225">
        <v>3</v>
      </c>
      <c r="N43" s="141" t="s">
        <v>346</v>
      </c>
      <c r="O43" s="160">
        <v>0</v>
      </c>
      <c r="P43" s="161">
        <v>1</v>
      </c>
      <c r="Q43" s="161">
        <v>1</v>
      </c>
      <c r="R43" s="162">
        <v>0</v>
      </c>
      <c r="S43" s="161">
        <v>0</v>
      </c>
      <c r="T43" s="162">
        <v>0</v>
      </c>
      <c r="U43" s="163">
        <v>0</v>
      </c>
      <c r="V43" s="227">
        <v>0</v>
      </c>
      <c r="W43" s="225">
        <v>1</v>
      </c>
      <c r="X43" s="141" t="s">
        <v>346</v>
      </c>
      <c r="Y43" s="222" t="s">
        <v>9</v>
      </c>
      <c r="Z43" s="180">
        <v>0</v>
      </c>
      <c r="AA43" s="181">
        <v>3</v>
      </c>
      <c r="AB43" s="182">
        <v>26</v>
      </c>
      <c r="AC43" s="176">
        <v>7</v>
      </c>
      <c r="AD43" s="177" t="s">
        <v>480</v>
      </c>
      <c r="AE43" s="347"/>
      <c r="AF43" s="230" t="s">
        <v>9</v>
      </c>
    </row>
    <row r="44" spans="2:33" ht="15.75" x14ac:dyDescent="0.25">
      <c r="B44" s="221">
        <v>4</v>
      </c>
      <c r="C44" s="222" t="s">
        <v>42</v>
      </c>
      <c r="D44" s="141" t="s">
        <v>346</v>
      </c>
      <c r="E44" s="157">
        <v>2</v>
      </c>
      <c r="F44" s="158">
        <v>2</v>
      </c>
      <c r="G44" s="158">
        <v>1</v>
      </c>
      <c r="H44" s="159">
        <v>1</v>
      </c>
      <c r="I44" s="158">
        <v>1</v>
      </c>
      <c r="J44" s="159">
        <v>1</v>
      </c>
      <c r="K44" s="158">
        <v>0</v>
      </c>
      <c r="L44" s="221">
        <v>4</v>
      </c>
      <c r="M44" s="225">
        <v>3</v>
      </c>
      <c r="N44" s="141" t="s">
        <v>346</v>
      </c>
      <c r="O44" s="160">
        <v>0</v>
      </c>
      <c r="P44" s="161">
        <v>0</v>
      </c>
      <c r="Q44" s="161">
        <v>0</v>
      </c>
      <c r="R44" s="162">
        <v>0</v>
      </c>
      <c r="S44" s="161">
        <v>0</v>
      </c>
      <c r="T44" s="162">
        <v>0</v>
      </c>
      <c r="U44" s="163">
        <v>0</v>
      </c>
      <c r="V44" s="227">
        <v>0</v>
      </c>
      <c r="W44" s="225">
        <v>0</v>
      </c>
      <c r="X44" s="141" t="s">
        <v>346</v>
      </c>
      <c r="Y44" s="222" t="s">
        <v>42</v>
      </c>
      <c r="Z44" s="180">
        <v>2</v>
      </c>
      <c r="AA44" s="181">
        <v>4</v>
      </c>
      <c r="AB44" s="182">
        <v>24</v>
      </c>
      <c r="AC44" s="176">
        <v>7</v>
      </c>
      <c r="AD44" s="177" t="s">
        <v>481</v>
      </c>
      <c r="AG44" s="230" t="s">
        <v>570</v>
      </c>
    </row>
    <row r="45" spans="2:33" ht="16.5" thickBot="1" x14ac:dyDescent="0.3">
      <c r="B45" s="228">
        <v>5</v>
      </c>
      <c r="C45" s="260" t="s">
        <v>3</v>
      </c>
      <c r="D45" s="261" t="s">
        <v>346</v>
      </c>
      <c r="E45" s="150">
        <v>0</v>
      </c>
      <c r="F45" s="151">
        <v>2</v>
      </c>
      <c r="G45" s="151">
        <v>3</v>
      </c>
      <c r="H45" s="152">
        <v>1</v>
      </c>
      <c r="I45" s="151">
        <v>1</v>
      </c>
      <c r="J45" s="152">
        <v>1</v>
      </c>
      <c r="K45" s="151">
        <v>1</v>
      </c>
      <c r="L45" s="228">
        <v>2</v>
      </c>
      <c r="M45" s="262">
        <v>4</v>
      </c>
      <c r="N45" s="261" t="s">
        <v>346</v>
      </c>
      <c r="O45" s="153">
        <v>1</v>
      </c>
      <c r="P45" s="154">
        <v>1</v>
      </c>
      <c r="Q45" s="154">
        <v>1</v>
      </c>
      <c r="R45" s="155">
        <v>0</v>
      </c>
      <c r="S45" s="154">
        <v>0</v>
      </c>
      <c r="T45" s="155">
        <v>0</v>
      </c>
      <c r="U45" s="156">
        <v>0</v>
      </c>
      <c r="V45" s="263">
        <v>1</v>
      </c>
      <c r="W45" s="262">
        <v>1</v>
      </c>
      <c r="X45" s="261" t="s">
        <v>346</v>
      </c>
      <c r="Y45" s="260" t="s">
        <v>3</v>
      </c>
      <c r="Z45" s="264">
        <v>1</v>
      </c>
      <c r="AA45" s="179">
        <v>3</v>
      </c>
      <c r="AB45" s="265">
        <v>24</v>
      </c>
      <c r="AC45" s="174">
        <v>8</v>
      </c>
      <c r="AD45" s="175" t="s">
        <v>482</v>
      </c>
      <c r="AF45" s="230" t="s">
        <v>43</v>
      </c>
    </row>
    <row r="46" spans="2:33" ht="15.75" thickBot="1" x14ac:dyDescent="0.3">
      <c r="AG46" s="230" t="s">
        <v>571</v>
      </c>
    </row>
    <row r="47" spans="2:33" ht="24" thickBot="1" x14ac:dyDescent="0.4">
      <c r="B47" s="508" t="s">
        <v>484</v>
      </c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509"/>
      <c r="Q47" s="509"/>
      <c r="R47" s="509"/>
      <c r="S47" s="509"/>
      <c r="T47" s="509"/>
      <c r="U47" s="509"/>
      <c r="V47" s="509"/>
      <c r="W47" s="509"/>
      <c r="X47" s="509"/>
      <c r="Y47" s="509"/>
      <c r="Z47" s="509"/>
      <c r="AA47" s="509"/>
      <c r="AB47" s="509"/>
      <c r="AC47" s="509"/>
      <c r="AD47" s="510"/>
      <c r="AF47" s="230" t="s">
        <v>22</v>
      </c>
    </row>
    <row r="48" spans="2:33" ht="16.5" thickBot="1" x14ac:dyDescent="0.3">
      <c r="B48" s="519" t="s">
        <v>69</v>
      </c>
      <c r="C48" s="520"/>
      <c r="D48" s="284" t="s">
        <v>346</v>
      </c>
      <c r="E48" s="516" t="s">
        <v>230</v>
      </c>
      <c r="F48" s="517"/>
      <c r="G48" s="517"/>
      <c r="H48" s="517"/>
      <c r="I48" s="517"/>
      <c r="J48" s="517"/>
      <c r="K48" s="517"/>
      <c r="L48" s="517"/>
      <c r="M48" s="518"/>
      <c r="N48" s="284" t="s">
        <v>346</v>
      </c>
      <c r="O48" s="516" t="s">
        <v>328</v>
      </c>
      <c r="P48" s="517"/>
      <c r="Q48" s="517"/>
      <c r="R48" s="517"/>
      <c r="S48" s="517"/>
      <c r="T48" s="517"/>
      <c r="U48" s="517"/>
      <c r="V48" s="517"/>
      <c r="W48" s="518"/>
      <c r="X48" s="284" t="s">
        <v>346</v>
      </c>
      <c r="Y48" s="545" t="s">
        <v>418</v>
      </c>
      <c r="Z48" s="546"/>
      <c r="AA48" s="546"/>
      <c r="AB48" s="546"/>
      <c r="AC48" s="546"/>
      <c r="AD48" s="547"/>
      <c r="AG48" s="230" t="s">
        <v>572</v>
      </c>
    </row>
    <row r="49" spans="2:39" ht="16.5" thickBot="1" x14ac:dyDescent="0.3">
      <c r="B49" s="536"/>
      <c r="C49" s="537"/>
      <c r="D49" s="285" t="s">
        <v>346</v>
      </c>
      <c r="E49" s="150" t="s">
        <v>347</v>
      </c>
      <c r="F49" s="151" t="s">
        <v>348</v>
      </c>
      <c r="G49" s="151" t="s">
        <v>439</v>
      </c>
      <c r="H49" s="152" t="s">
        <v>64</v>
      </c>
      <c r="I49" s="151" t="s">
        <v>65</v>
      </c>
      <c r="J49" s="152" t="s">
        <v>66</v>
      </c>
      <c r="K49" s="151" t="s">
        <v>67</v>
      </c>
      <c r="L49" s="223" t="s">
        <v>68</v>
      </c>
      <c r="M49" s="224" t="s">
        <v>63</v>
      </c>
      <c r="N49" s="285" t="s">
        <v>346</v>
      </c>
      <c r="O49" s="153" t="s">
        <v>221</v>
      </c>
      <c r="P49" s="154" t="s">
        <v>222</v>
      </c>
      <c r="Q49" s="154" t="s">
        <v>440</v>
      </c>
      <c r="R49" s="155" t="s">
        <v>337</v>
      </c>
      <c r="S49" s="154" t="s">
        <v>338</v>
      </c>
      <c r="T49" s="155" t="s">
        <v>223</v>
      </c>
      <c r="U49" s="156" t="s">
        <v>224</v>
      </c>
      <c r="V49" s="226" t="s">
        <v>68</v>
      </c>
      <c r="W49" s="224" t="s">
        <v>63</v>
      </c>
      <c r="X49" s="285" t="s">
        <v>346</v>
      </c>
      <c r="Y49" s="228" t="s">
        <v>593</v>
      </c>
      <c r="Z49" s="239" t="s">
        <v>341</v>
      </c>
      <c r="AA49" s="181" t="s">
        <v>228</v>
      </c>
      <c r="AB49" s="235" t="s">
        <v>229</v>
      </c>
      <c r="AC49" s="176" t="s">
        <v>345</v>
      </c>
      <c r="AD49" s="177" t="s">
        <v>340</v>
      </c>
      <c r="AF49" s="230" t="s">
        <v>573</v>
      </c>
    </row>
    <row r="50" spans="2:39" ht="15.75" x14ac:dyDescent="0.25">
      <c r="B50" s="257">
        <v>1</v>
      </c>
      <c r="C50" s="287" t="s">
        <v>43</v>
      </c>
      <c r="D50" s="288" t="s">
        <v>346</v>
      </c>
      <c r="E50" s="289">
        <v>9</v>
      </c>
      <c r="F50" s="290">
        <v>4</v>
      </c>
      <c r="G50" s="290">
        <v>4</v>
      </c>
      <c r="H50" s="291">
        <v>3</v>
      </c>
      <c r="I50" s="290">
        <v>2</v>
      </c>
      <c r="J50" s="291">
        <v>4</v>
      </c>
      <c r="K50" s="290">
        <v>1</v>
      </c>
      <c r="L50" s="257">
        <v>16</v>
      </c>
      <c r="M50" s="258">
        <v>7</v>
      </c>
      <c r="N50" s="288" t="s">
        <v>346</v>
      </c>
      <c r="O50" s="292">
        <v>2</v>
      </c>
      <c r="P50" s="293">
        <v>2</v>
      </c>
      <c r="Q50" s="293">
        <v>2</v>
      </c>
      <c r="R50" s="294">
        <v>1</v>
      </c>
      <c r="S50" s="293">
        <v>0</v>
      </c>
      <c r="T50" s="294">
        <v>0</v>
      </c>
      <c r="U50" s="295">
        <v>0</v>
      </c>
      <c r="V50" s="259">
        <v>3</v>
      </c>
      <c r="W50" s="258">
        <v>2</v>
      </c>
      <c r="X50" s="288" t="s">
        <v>346</v>
      </c>
      <c r="Y50" s="287" t="s">
        <v>43</v>
      </c>
      <c r="Z50" s="296">
        <v>11</v>
      </c>
      <c r="AA50" s="297">
        <v>19</v>
      </c>
      <c r="AB50" s="298">
        <v>111</v>
      </c>
      <c r="AC50" s="299">
        <v>28</v>
      </c>
      <c r="AD50" s="300" t="s">
        <v>471</v>
      </c>
      <c r="AF50" s="230" t="s">
        <v>574</v>
      </c>
    </row>
    <row r="51" spans="2:39" ht="16.5" thickBot="1" x14ac:dyDescent="0.3">
      <c r="B51" s="221">
        <v>2</v>
      </c>
      <c r="C51" s="222" t="s">
        <v>8</v>
      </c>
      <c r="D51" s="141" t="s">
        <v>346</v>
      </c>
      <c r="E51" s="157">
        <v>5</v>
      </c>
      <c r="F51" s="158">
        <v>4</v>
      </c>
      <c r="G51" s="158">
        <v>6</v>
      </c>
      <c r="H51" s="159">
        <v>5</v>
      </c>
      <c r="I51" s="158">
        <v>2</v>
      </c>
      <c r="J51" s="159">
        <v>4</v>
      </c>
      <c r="K51" s="158">
        <v>1</v>
      </c>
      <c r="L51" s="221">
        <v>14</v>
      </c>
      <c r="M51" s="225">
        <v>7</v>
      </c>
      <c r="N51" s="141" t="s">
        <v>346</v>
      </c>
      <c r="O51" s="160">
        <v>1</v>
      </c>
      <c r="P51" s="161">
        <v>1</v>
      </c>
      <c r="Q51" s="161">
        <v>5</v>
      </c>
      <c r="R51" s="162">
        <v>1</v>
      </c>
      <c r="S51" s="161">
        <v>0</v>
      </c>
      <c r="T51" s="162">
        <v>1</v>
      </c>
      <c r="U51" s="163">
        <v>0</v>
      </c>
      <c r="V51" s="227">
        <v>3</v>
      </c>
      <c r="W51" s="225">
        <v>1</v>
      </c>
      <c r="X51" s="141" t="s">
        <v>346</v>
      </c>
      <c r="Y51" s="222" t="s">
        <v>8</v>
      </c>
      <c r="Z51" s="180">
        <v>6</v>
      </c>
      <c r="AA51" s="181">
        <v>17</v>
      </c>
      <c r="AB51" s="182">
        <v>93</v>
      </c>
      <c r="AC51" s="176">
        <v>25</v>
      </c>
      <c r="AD51" s="177" t="s">
        <v>472</v>
      </c>
      <c r="AG51" s="230" t="s">
        <v>575</v>
      </c>
    </row>
    <row r="52" spans="2:39" ht="19.5" thickBot="1" x14ac:dyDescent="0.35">
      <c r="B52" s="223">
        <v>3</v>
      </c>
      <c r="C52" s="266" t="s">
        <v>9</v>
      </c>
      <c r="D52" s="267" t="s">
        <v>346</v>
      </c>
      <c r="E52" s="254">
        <v>3</v>
      </c>
      <c r="F52" s="268">
        <v>6</v>
      </c>
      <c r="G52" s="268">
        <v>10</v>
      </c>
      <c r="H52" s="253">
        <v>7</v>
      </c>
      <c r="I52" s="268">
        <v>1</v>
      </c>
      <c r="J52" s="253">
        <v>0</v>
      </c>
      <c r="K52" s="268">
        <v>2</v>
      </c>
      <c r="L52" s="223">
        <v>10</v>
      </c>
      <c r="M52" s="224">
        <v>9</v>
      </c>
      <c r="N52" s="267" t="s">
        <v>346</v>
      </c>
      <c r="O52" s="255">
        <v>0</v>
      </c>
      <c r="P52" s="269">
        <v>1</v>
      </c>
      <c r="Q52" s="269">
        <v>1</v>
      </c>
      <c r="R52" s="256">
        <v>0</v>
      </c>
      <c r="S52" s="269">
        <v>1</v>
      </c>
      <c r="T52" s="256">
        <v>0</v>
      </c>
      <c r="U52" s="270">
        <v>0</v>
      </c>
      <c r="V52" s="226">
        <v>0</v>
      </c>
      <c r="W52" s="224">
        <v>2</v>
      </c>
      <c r="X52" s="267" t="s">
        <v>346</v>
      </c>
      <c r="Y52" s="266" t="s">
        <v>9</v>
      </c>
      <c r="Z52" s="271">
        <v>3</v>
      </c>
      <c r="AA52" s="272">
        <v>10</v>
      </c>
      <c r="AB52" s="273">
        <v>68</v>
      </c>
      <c r="AC52" s="274">
        <v>21</v>
      </c>
      <c r="AD52" s="275" t="s">
        <v>473</v>
      </c>
      <c r="AE52" s="346"/>
      <c r="AF52" s="230" t="s">
        <v>576</v>
      </c>
    </row>
    <row r="53" spans="2:39" ht="15.75" x14ac:dyDescent="0.25">
      <c r="B53" s="221">
        <v>4</v>
      </c>
      <c r="C53" s="222" t="s">
        <v>3</v>
      </c>
      <c r="D53" s="141" t="s">
        <v>346</v>
      </c>
      <c r="E53" s="157">
        <v>0</v>
      </c>
      <c r="F53" s="158">
        <v>3</v>
      </c>
      <c r="G53" s="158">
        <v>8</v>
      </c>
      <c r="H53" s="159">
        <v>2</v>
      </c>
      <c r="I53" s="158">
        <v>1</v>
      </c>
      <c r="J53" s="159">
        <v>3</v>
      </c>
      <c r="K53" s="158">
        <v>2</v>
      </c>
      <c r="L53" s="221">
        <v>5</v>
      </c>
      <c r="M53" s="225">
        <v>6</v>
      </c>
      <c r="N53" s="141" t="s">
        <v>346</v>
      </c>
      <c r="O53" s="160">
        <v>1</v>
      </c>
      <c r="P53" s="161">
        <v>1</v>
      </c>
      <c r="Q53" s="161">
        <v>1</v>
      </c>
      <c r="R53" s="162">
        <v>1</v>
      </c>
      <c r="S53" s="161">
        <v>1</v>
      </c>
      <c r="T53" s="162">
        <v>0</v>
      </c>
      <c r="U53" s="163">
        <v>0</v>
      </c>
      <c r="V53" s="227">
        <v>2</v>
      </c>
      <c r="W53" s="225">
        <v>2</v>
      </c>
      <c r="X53" s="141" t="s">
        <v>346</v>
      </c>
      <c r="Y53" s="222" t="s">
        <v>3</v>
      </c>
      <c r="Z53" s="180">
        <v>1</v>
      </c>
      <c r="AA53" s="181">
        <v>7</v>
      </c>
      <c r="AB53" s="182">
        <v>45</v>
      </c>
      <c r="AC53" s="176">
        <v>15</v>
      </c>
      <c r="AD53" s="177" t="s">
        <v>474</v>
      </c>
      <c r="AG53" s="230" t="s">
        <v>577</v>
      </c>
    </row>
    <row r="54" spans="2:39" ht="15.75" x14ac:dyDescent="0.25">
      <c r="B54" s="221">
        <v>5</v>
      </c>
      <c r="C54" s="222" t="s">
        <v>42</v>
      </c>
      <c r="D54" s="141" t="s">
        <v>346</v>
      </c>
      <c r="E54" s="157">
        <v>2</v>
      </c>
      <c r="F54" s="158">
        <v>2</v>
      </c>
      <c r="G54" s="158">
        <v>3</v>
      </c>
      <c r="H54" s="159">
        <v>1</v>
      </c>
      <c r="I54" s="158">
        <v>1</v>
      </c>
      <c r="J54" s="159">
        <v>2</v>
      </c>
      <c r="K54" s="158">
        <v>0</v>
      </c>
      <c r="L54" s="221">
        <v>5</v>
      </c>
      <c r="M54" s="225">
        <v>3</v>
      </c>
      <c r="N54" s="141" t="s">
        <v>346</v>
      </c>
      <c r="O54" s="160">
        <v>0</v>
      </c>
      <c r="P54" s="161">
        <v>0</v>
      </c>
      <c r="Q54" s="161">
        <v>1</v>
      </c>
      <c r="R54" s="162">
        <v>0</v>
      </c>
      <c r="S54" s="161">
        <v>0</v>
      </c>
      <c r="T54" s="162">
        <v>0</v>
      </c>
      <c r="U54" s="163">
        <v>0</v>
      </c>
      <c r="V54" s="227">
        <v>0</v>
      </c>
      <c r="W54" s="225">
        <v>0</v>
      </c>
      <c r="X54" s="141" t="s">
        <v>346</v>
      </c>
      <c r="Y54" s="222" t="s">
        <v>42</v>
      </c>
      <c r="Z54" s="180">
        <v>2</v>
      </c>
      <c r="AA54" s="181">
        <v>5</v>
      </c>
      <c r="AB54" s="182">
        <v>30</v>
      </c>
      <c r="AC54" s="176">
        <v>8</v>
      </c>
      <c r="AD54" s="177" t="s">
        <v>475</v>
      </c>
      <c r="AF54" s="230" t="s">
        <v>3</v>
      </c>
    </row>
    <row r="55" spans="2:39" ht="15.75" x14ac:dyDescent="0.25">
      <c r="B55" s="221">
        <v>6</v>
      </c>
      <c r="C55" s="222" t="s">
        <v>23</v>
      </c>
      <c r="D55" s="141" t="s">
        <v>346</v>
      </c>
      <c r="E55" s="157">
        <v>0</v>
      </c>
      <c r="F55" s="158">
        <v>1</v>
      </c>
      <c r="G55" s="158">
        <v>3</v>
      </c>
      <c r="H55" s="159">
        <v>0</v>
      </c>
      <c r="I55" s="158">
        <v>0</v>
      </c>
      <c r="J55" s="159">
        <v>2</v>
      </c>
      <c r="K55" s="158">
        <v>3</v>
      </c>
      <c r="L55" s="221">
        <v>2</v>
      </c>
      <c r="M55" s="225">
        <v>4</v>
      </c>
      <c r="N55" s="141" t="s">
        <v>346</v>
      </c>
      <c r="O55" s="160">
        <v>0</v>
      </c>
      <c r="P55" s="161">
        <v>0</v>
      </c>
      <c r="Q55" s="161">
        <v>0</v>
      </c>
      <c r="R55" s="162">
        <v>0</v>
      </c>
      <c r="S55" s="161">
        <v>0</v>
      </c>
      <c r="T55" s="162">
        <v>0</v>
      </c>
      <c r="U55" s="163">
        <v>0</v>
      </c>
      <c r="V55" s="227">
        <v>0</v>
      </c>
      <c r="W55" s="225">
        <v>0</v>
      </c>
      <c r="X55" s="141" t="s">
        <v>346</v>
      </c>
      <c r="Y55" s="222" t="s">
        <v>23</v>
      </c>
      <c r="Z55" s="180">
        <v>0</v>
      </c>
      <c r="AA55" s="181">
        <v>2</v>
      </c>
      <c r="AB55" s="182">
        <v>14</v>
      </c>
      <c r="AC55" s="176">
        <v>6</v>
      </c>
      <c r="AD55" s="177" t="s">
        <v>476</v>
      </c>
      <c r="AG55" s="230" t="s">
        <v>578</v>
      </c>
    </row>
    <row r="56" spans="2:39" ht="16.5" thickBot="1" x14ac:dyDescent="0.3">
      <c r="B56" s="228">
        <v>7</v>
      </c>
      <c r="C56" s="260" t="s">
        <v>41</v>
      </c>
      <c r="D56" s="261" t="s">
        <v>346</v>
      </c>
      <c r="E56" s="150">
        <v>1</v>
      </c>
      <c r="F56" s="151">
        <v>0</v>
      </c>
      <c r="G56" s="151">
        <v>0</v>
      </c>
      <c r="H56" s="152">
        <v>0</v>
      </c>
      <c r="I56" s="151">
        <v>0</v>
      </c>
      <c r="J56" s="152">
        <v>1</v>
      </c>
      <c r="K56" s="151">
        <v>1</v>
      </c>
      <c r="L56" s="228">
        <v>2</v>
      </c>
      <c r="M56" s="262">
        <v>1</v>
      </c>
      <c r="N56" s="261" t="s">
        <v>346</v>
      </c>
      <c r="O56" s="153">
        <v>0</v>
      </c>
      <c r="P56" s="154">
        <v>0</v>
      </c>
      <c r="Q56" s="154">
        <v>0</v>
      </c>
      <c r="R56" s="155">
        <v>0</v>
      </c>
      <c r="S56" s="154">
        <v>0</v>
      </c>
      <c r="T56" s="155">
        <v>0</v>
      </c>
      <c r="U56" s="156">
        <v>0</v>
      </c>
      <c r="V56" s="263">
        <v>0</v>
      </c>
      <c r="W56" s="262">
        <v>0</v>
      </c>
      <c r="X56" s="261" t="s">
        <v>346</v>
      </c>
      <c r="Y56" s="260" t="s">
        <v>41</v>
      </c>
      <c r="Z56" s="264">
        <v>1</v>
      </c>
      <c r="AA56" s="179">
        <v>2</v>
      </c>
      <c r="AB56" s="265">
        <v>10</v>
      </c>
      <c r="AC56" s="174">
        <v>3</v>
      </c>
      <c r="AD56" s="175" t="s">
        <v>477</v>
      </c>
      <c r="AG56" s="230" t="s">
        <v>579</v>
      </c>
    </row>
    <row r="57" spans="2:39" ht="15.75" thickBot="1" x14ac:dyDescent="0.3">
      <c r="AF57" s="230" t="s">
        <v>43</v>
      </c>
    </row>
    <row r="58" spans="2:39" ht="24" thickBot="1" x14ac:dyDescent="0.4">
      <c r="B58" s="538" t="s">
        <v>485</v>
      </c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  <c r="U58" s="539"/>
      <c r="V58" s="539"/>
      <c r="W58" s="539"/>
      <c r="X58" s="539"/>
      <c r="Y58" s="539"/>
      <c r="Z58" s="539"/>
      <c r="AA58" s="539"/>
      <c r="AB58" s="539"/>
      <c r="AC58" s="539"/>
      <c r="AD58" s="540"/>
      <c r="AG58" s="230" t="s">
        <v>580</v>
      </c>
    </row>
    <row r="59" spans="2:39" ht="16.5" customHeight="1" thickBot="1" x14ac:dyDescent="0.3">
      <c r="B59" s="519" t="s">
        <v>69</v>
      </c>
      <c r="C59" s="520"/>
      <c r="D59" s="284" t="s">
        <v>346</v>
      </c>
      <c r="E59" s="516" t="s">
        <v>230</v>
      </c>
      <c r="F59" s="517"/>
      <c r="G59" s="517"/>
      <c r="H59" s="517"/>
      <c r="I59" s="517"/>
      <c r="J59" s="517"/>
      <c r="K59" s="517"/>
      <c r="L59" s="517"/>
      <c r="M59" s="518"/>
      <c r="N59" s="284" t="s">
        <v>346</v>
      </c>
      <c r="O59" s="516" t="s">
        <v>328</v>
      </c>
      <c r="P59" s="517"/>
      <c r="Q59" s="517"/>
      <c r="R59" s="517"/>
      <c r="S59" s="517"/>
      <c r="T59" s="517"/>
      <c r="U59" s="517"/>
      <c r="V59" s="517"/>
      <c r="W59" s="518"/>
      <c r="X59" s="284" t="s">
        <v>346</v>
      </c>
      <c r="Y59" s="545" t="s">
        <v>418</v>
      </c>
      <c r="Z59" s="546"/>
      <c r="AA59" s="546"/>
      <c r="AB59" s="546"/>
      <c r="AC59" s="546"/>
      <c r="AD59" s="547"/>
      <c r="AF59" s="230" t="s">
        <v>8</v>
      </c>
    </row>
    <row r="60" spans="2:39" ht="16.5" customHeight="1" thickBot="1" x14ac:dyDescent="0.3">
      <c r="B60" s="536"/>
      <c r="C60" s="537"/>
      <c r="D60" s="285" t="s">
        <v>346</v>
      </c>
      <c r="E60" s="150" t="s">
        <v>347</v>
      </c>
      <c r="F60" s="151" t="s">
        <v>348</v>
      </c>
      <c r="G60" s="151" t="s">
        <v>439</v>
      </c>
      <c r="H60" s="152" t="s">
        <v>64</v>
      </c>
      <c r="I60" s="151" t="s">
        <v>65</v>
      </c>
      <c r="J60" s="152" t="s">
        <v>66</v>
      </c>
      <c r="K60" s="151" t="s">
        <v>67</v>
      </c>
      <c r="L60" s="223" t="s">
        <v>68</v>
      </c>
      <c r="M60" s="224" t="s">
        <v>63</v>
      </c>
      <c r="N60" s="285" t="s">
        <v>346</v>
      </c>
      <c r="O60" s="153" t="s">
        <v>221</v>
      </c>
      <c r="P60" s="154" t="s">
        <v>222</v>
      </c>
      <c r="Q60" s="154" t="s">
        <v>440</v>
      </c>
      <c r="R60" s="155" t="s">
        <v>337</v>
      </c>
      <c r="S60" s="154" t="s">
        <v>338</v>
      </c>
      <c r="T60" s="155" t="s">
        <v>223</v>
      </c>
      <c r="U60" s="156" t="s">
        <v>224</v>
      </c>
      <c r="V60" s="226" t="s">
        <v>68</v>
      </c>
      <c r="W60" s="224" t="s">
        <v>63</v>
      </c>
      <c r="X60" s="285" t="s">
        <v>346</v>
      </c>
      <c r="Y60" s="228" t="s">
        <v>593</v>
      </c>
      <c r="Z60" s="239" t="s">
        <v>341</v>
      </c>
      <c r="AA60" s="181" t="s">
        <v>228</v>
      </c>
      <c r="AB60" s="235" t="s">
        <v>229</v>
      </c>
      <c r="AC60" s="176" t="s">
        <v>345</v>
      </c>
      <c r="AD60" s="177" t="s">
        <v>340</v>
      </c>
      <c r="AG60" s="230" t="s">
        <v>581</v>
      </c>
      <c r="AH60" s="327"/>
      <c r="AI60" s="327"/>
      <c r="AJ60" s="327"/>
      <c r="AK60" s="327"/>
      <c r="AL60" s="327"/>
      <c r="AM60" s="327"/>
    </row>
    <row r="61" spans="2:39" ht="19.5" thickBot="1" x14ac:dyDescent="0.35">
      <c r="B61" s="223">
        <v>3</v>
      </c>
      <c r="C61" s="266" t="s">
        <v>3</v>
      </c>
      <c r="D61" s="267" t="s">
        <v>346</v>
      </c>
      <c r="E61" s="289">
        <v>11</v>
      </c>
      <c r="F61" s="290">
        <v>7</v>
      </c>
      <c r="G61" s="290">
        <v>0</v>
      </c>
      <c r="H61" s="291">
        <v>4</v>
      </c>
      <c r="I61" s="290">
        <v>2</v>
      </c>
      <c r="J61" s="291">
        <v>4</v>
      </c>
      <c r="K61" s="290">
        <v>2</v>
      </c>
      <c r="L61" s="257">
        <v>19</v>
      </c>
      <c r="M61" s="258">
        <v>11</v>
      </c>
      <c r="N61" s="288" t="s">
        <v>346</v>
      </c>
      <c r="O61" s="292">
        <v>4</v>
      </c>
      <c r="P61" s="293">
        <v>1</v>
      </c>
      <c r="Q61" s="293">
        <v>0</v>
      </c>
      <c r="R61" s="294">
        <v>2</v>
      </c>
      <c r="S61" s="293">
        <v>0</v>
      </c>
      <c r="T61" s="294">
        <v>0</v>
      </c>
      <c r="U61" s="295">
        <v>0</v>
      </c>
      <c r="V61" s="259">
        <v>6</v>
      </c>
      <c r="W61" s="258">
        <v>1</v>
      </c>
      <c r="X61" s="288" t="s">
        <v>346</v>
      </c>
      <c r="Y61" s="266" t="s">
        <v>3</v>
      </c>
      <c r="Z61" s="296">
        <v>15</v>
      </c>
      <c r="AA61" s="297">
        <v>25</v>
      </c>
      <c r="AB61" s="298">
        <v>140</v>
      </c>
      <c r="AC61" s="299">
        <v>37</v>
      </c>
      <c r="AD61" s="300" t="s">
        <v>410</v>
      </c>
      <c r="AF61" s="230" t="s">
        <v>582</v>
      </c>
      <c r="AH61" s="327"/>
      <c r="AI61" s="327"/>
      <c r="AJ61" s="327"/>
      <c r="AK61" s="327"/>
      <c r="AL61" s="327"/>
      <c r="AM61" s="327"/>
    </row>
    <row r="62" spans="2:39" ht="19.5" thickBot="1" x14ac:dyDescent="0.35">
      <c r="B62" s="223">
        <v>3</v>
      </c>
      <c r="C62" s="266" t="s">
        <v>43</v>
      </c>
      <c r="D62" s="267" t="s">
        <v>346</v>
      </c>
      <c r="E62" s="157">
        <v>13</v>
      </c>
      <c r="F62" s="158">
        <v>5</v>
      </c>
      <c r="G62" s="158">
        <v>3</v>
      </c>
      <c r="H62" s="159">
        <v>4</v>
      </c>
      <c r="I62" s="158">
        <v>3</v>
      </c>
      <c r="J62" s="159">
        <v>3</v>
      </c>
      <c r="K62" s="158">
        <v>2</v>
      </c>
      <c r="L62" s="221">
        <v>20</v>
      </c>
      <c r="M62" s="225">
        <v>10</v>
      </c>
      <c r="N62" s="141" t="s">
        <v>346</v>
      </c>
      <c r="O62" s="160">
        <v>2</v>
      </c>
      <c r="P62" s="161">
        <v>2</v>
      </c>
      <c r="Q62" s="161">
        <v>3</v>
      </c>
      <c r="R62" s="162">
        <v>0</v>
      </c>
      <c r="S62" s="161">
        <v>0</v>
      </c>
      <c r="T62" s="162">
        <v>0</v>
      </c>
      <c r="U62" s="163">
        <v>0</v>
      </c>
      <c r="V62" s="227">
        <v>2</v>
      </c>
      <c r="W62" s="225">
        <v>2</v>
      </c>
      <c r="X62" s="141" t="s">
        <v>346</v>
      </c>
      <c r="Y62" s="266" t="s">
        <v>43</v>
      </c>
      <c r="Z62" s="180">
        <v>15</v>
      </c>
      <c r="AA62" s="181">
        <v>22</v>
      </c>
      <c r="AB62" s="182">
        <v>130</v>
      </c>
      <c r="AC62" s="176">
        <v>34</v>
      </c>
      <c r="AD62" s="177" t="s">
        <v>419</v>
      </c>
      <c r="AG62" s="230" t="s">
        <v>583</v>
      </c>
      <c r="AH62" s="327"/>
      <c r="AI62" s="327"/>
      <c r="AJ62" s="327"/>
      <c r="AK62" s="327"/>
      <c r="AL62" s="327"/>
      <c r="AM62" s="327"/>
    </row>
    <row r="63" spans="2:39" ht="19.5" thickBot="1" x14ac:dyDescent="0.35">
      <c r="B63" s="223">
        <v>2</v>
      </c>
      <c r="C63" s="286" t="s">
        <v>42</v>
      </c>
      <c r="D63" s="267" t="s">
        <v>346</v>
      </c>
      <c r="E63" s="157">
        <v>8</v>
      </c>
      <c r="F63" s="158">
        <v>3</v>
      </c>
      <c r="G63" s="158">
        <v>3</v>
      </c>
      <c r="H63" s="159">
        <v>2</v>
      </c>
      <c r="I63" s="158">
        <v>3</v>
      </c>
      <c r="J63" s="159">
        <v>6</v>
      </c>
      <c r="K63" s="158">
        <v>0</v>
      </c>
      <c r="L63" s="221">
        <v>16</v>
      </c>
      <c r="M63" s="225">
        <v>6</v>
      </c>
      <c r="N63" s="141" t="s">
        <v>346</v>
      </c>
      <c r="O63" s="160">
        <v>1</v>
      </c>
      <c r="P63" s="161">
        <v>1</v>
      </c>
      <c r="Q63" s="161">
        <v>2</v>
      </c>
      <c r="R63" s="162">
        <v>0</v>
      </c>
      <c r="S63" s="161">
        <v>0</v>
      </c>
      <c r="T63" s="162">
        <v>0</v>
      </c>
      <c r="U63" s="163">
        <v>0</v>
      </c>
      <c r="V63" s="227">
        <v>1</v>
      </c>
      <c r="W63" s="225">
        <v>1</v>
      </c>
      <c r="X63" s="141" t="s">
        <v>346</v>
      </c>
      <c r="Y63" s="286" t="s">
        <v>42</v>
      </c>
      <c r="Z63" s="180">
        <v>9</v>
      </c>
      <c r="AA63" s="181">
        <v>19</v>
      </c>
      <c r="AB63" s="182">
        <v>102</v>
      </c>
      <c r="AC63" s="176">
        <v>27</v>
      </c>
      <c r="AD63" s="177" t="s">
        <v>685</v>
      </c>
      <c r="AF63" s="230" t="s">
        <v>42</v>
      </c>
      <c r="AH63" s="327"/>
      <c r="AI63" s="327"/>
      <c r="AJ63" s="327"/>
      <c r="AK63" s="327"/>
      <c r="AL63" s="327"/>
      <c r="AM63" s="327"/>
    </row>
    <row r="64" spans="2:39" ht="19.5" thickBot="1" x14ac:dyDescent="0.35">
      <c r="B64" s="223">
        <v>1</v>
      </c>
      <c r="C64" s="301" t="s">
        <v>8</v>
      </c>
      <c r="D64" s="267" t="s">
        <v>346</v>
      </c>
      <c r="E64" s="157">
        <v>4</v>
      </c>
      <c r="F64" s="158">
        <v>3</v>
      </c>
      <c r="G64" s="158">
        <v>3</v>
      </c>
      <c r="H64" s="159">
        <v>4</v>
      </c>
      <c r="I64" s="158">
        <v>0</v>
      </c>
      <c r="J64" s="159">
        <v>3</v>
      </c>
      <c r="K64" s="158">
        <v>1</v>
      </c>
      <c r="L64" s="221">
        <v>11</v>
      </c>
      <c r="M64" s="225">
        <v>4</v>
      </c>
      <c r="N64" s="141" t="s">
        <v>346</v>
      </c>
      <c r="O64" s="160">
        <v>1</v>
      </c>
      <c r="P64" s="161">
        <v>1</v>
      </c>
      <c r="Q64" s="161">
        <v>4</v>
      </c>
      <c r="R64" s="162">
        <v>1</v>
      </c>
      <c r="S64" s="161">
        <v>0</v>
      </c>
      <c r="T64" s="162">
        <v>0</v>
      </c>
      <c r="U64" s="163">
        <v>0</v>
      </c>
      <c r="V64" s="227">
        <v>2</v>
      </c>
      <c r="W64" s="225">
        <v>1</v>
      </c>
      <c r="X64" s="141" t="s">
        <v>346</v>
      </c>
      <c r="Y64" s="301" t="s">
        <v>8</v>
      </c>
      <c r="Z64" s="180">
        <v>5</v>
      </c>
      <c r="AA64" s="181">
        <v>13</v>
      </c>
      <c r="AB64" s="182">
        <v>70</v>
      </c>
      <c r="AC64" s="176">
        <v>18</v>
      </c>
      <c r="AD64" s="177" t="s">
        <v>478</v>
      </c>
      <c r="AG64" s="230" t="s">
        <v>584</v>
      </c>
      <c r="AH64" s="327"/>
      <c r="AI64" s="327"/>
      <c r="AJ64" s="327"/>
      <c r="AK64" s="327"/>
      <c r="AL64" s="327"/>
      <c r="AM64" s="327"/>
    </row>
    <row r="65" spans="2:39" ht="19.5" thickBot="1" x14ac:dyDescent="0.35">
      <c r="B65" s="223">
        <v>0</v>
      </c>
      <c r="C65" s="266" t="s">
        <v>9</v>
      </c>
      <c r="D65" s="267" t="s">
        <v>346</v>
      </c>
      <c r="E65" s="150">
        <v>3</v>
      </c>
      <c r="F65" s="151">
        <v>6</v>
      </c>
      <c r="G65" s="151">
        <v>10</v>
      </c>
      <c r="H65" s="152">
        <v>7</v>
      </c>
      <c r="I65" s="151">
        <v>1</v>
      </c>
      <c r="J65" s="152">
        <v>0</v>
      </c>
      <c r="K65" s="151">
        <v>2</v>
      </c>
      <c r="L65" s="228">
        <v>10</v>
      </c>
      <c r="M65" s="262">
        <v>9</v>
      </c>
      <c r="N65" s="261" t="s">
        <v>346</v>
      </c>
      <c r="O65" s="153">
        <v>0</v>
      </c>
      <c r="P65" s="154">
        <v>1</v>
      </c>
      <c r="Q65" s="154">
        <v>1</v>
      </c>
      <c r="R65" s="155">
        <v>0</v>
      </c>
      <c r="S65" s="154">
        <v>1</v>
      </c>
      <c r="T65" s="155">
        <v>0</v>
      </c>
      <c r="U65" s="156">
        <v>0</v>
      </c>
      <c r="V65" s="263">
        <v>0</v>
      </c>
      <c r="W65" s="262">
        <v>2</v>
      </c>
      <c r="X65" s="261" t="s">
        <v>346</v>
      </c>
      <c r="Y65" s="266" t="s">
        <v>9</v>
      </c>
      <c r="Z65" s="264">
        <v>3</v>
      </c>
      <c r="AA65" s="179">
        <v>10</v>
      </c>
      <c r="AB65" s="265">
        <v>68</v>
      </c>
      <c r="AC65" s="174">
        <v>21</v>
      </c>
      <c r="AD65" s="175" t="s">
        <v>473</v>
      </c>
      <c r="AH65" s="327"/>
      <c r="AI65" s="327"/>
      <c r="AJ65" s="327"/>
      <c r="AK65" s="327"/>
      <c r="AL65" s="327"/>
      <c r="AM65" s="327"/>
    </row>
  </sheetData>
  <mergeCells count="42">
    <mergeCell ref="AF4:AG4"/>
    <mergeCell ref="Y59:AD59"/>
    <mergeCell ref="Y17:AD17"/>
    <mergeCell ref="Y5:AD5"/>
    <mergeCell ref="Y28:AD28"/>
    <mergeCell ref="Y39:AD39"/>
    <mergeCell ref="Y48:AD48"/>
    <mergeCell ref="B27:AD27"/>
    <mergeCell ref="B28:C29"/>
    <mergeCell ref="E28:M28"/>
    <mergeCell ref="O28:W28"/>
    <mergeCell ref="AL16:AL18"/>
    <mergeCell ref="AF16:AG17"/>
    <mergeCell ref="AF19:AF20"/>
    <mergeCell ref="B59:C60"/>
    <mergeCell ref="E59:M59"/>
    <mergeCell ref="O59:W59"/>
    <mergeCell ref="B58:AD58"/>
    <mergeCell ref="B38:AD38"/>
    <mergeCell ref="B39:C40"/>
    <mergeCell ref="E39:M39"/>
    <mergeCell ref="O39:W39"/>
    <mergeCell ref="B47:AD47"/>
    <mergeCell ref="B48:C49"/>
    <mergeCell ref="E48:M48"/>
    <mergeCell ref="O48:W48"/>
    <mergeCell ref="AF1:AM2"/>
    <mergeCell ref="B16:AD16"/>
    <mergeCell ref="B17:C18"/>
    <mergeCell ref="E17:M17"/>
    <mergeCell ref="O17:W17"/>
    <mergeCell ref="B4:AD4"/>
    <mergeCell ref="O5:W5"/>
    <mergeCell ref="E5:M5"/>
    <mergeCell ref="B5:C6"/>
    <mergeCell ref="AM16:AM18"/>
    <mergeCell ref="AF18:AG18"/>
    <mergeCell ref="AH16:AH18"/>
    <mergeCell ref="AI16:AI18"/>
    <mergeCell ref="AJ16:AJ18"/>
    <mergeCell ref="B1:AD2"/>
    <mergeCell ref="AK16:AK18"/>
  </mergeCells>
  <hyperlinks>
    <hyperlink ref="AF1:AM2" r:id="rId1" display="Click here to read my article about how I define a dynasty" xr:uid="{AF8F3393-070F-4629-BC89-5260E6AEBCC7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J150"/>
  <sheetViews>
    <sheetView workbookViewId="0">
      <pane xSplit="1" ySplit="3" topLeftCell="B52" activePane="bottomRight" state="frozen"/>
      <selection pane="topRight" activeCell="B1" sqref="B1"/>
      <selection pane="bottomLeft" activeCell="A3" sqref="A3"/>
      <selection pane="bottomRight" activeCell="A55" sqref="A55"/>
    </sheetView>
  </sheetViews>
  <sheetFormatPr defaultColWidth="0" defaultRowHeight="15" x14ac:dyDescent="0.25"/>
  <cols>
    <col min="1" max="1" width="9.5703125" style="191" customWidth="1"/>
    <col min="2" max="2" width="20.5703125" style="106" bestFit="1" customWidth="1"/>
    <col min="3" max="3" width="23.42578125" style="394" customWidth="1"/>
    <col min="4" max="4" width="21" style="399" bestFit="1" customWidth="1"/>
    <col min="5" max="5" width="15.7109375" style="399" bestFit="1" customWidth="1"/>
    <col min="6" max="6" width="28.42578125" style="109" bestFit="1" customWidth="1"/>
    <col min="7" max="7" width="23.42578125" style="107" bestFit="1" customWidth="1"/>
    <col min="8" max="8" width="20.5703125" style="102" bestFit="1" customWidth="1"/>
    <col min="9" max="9" width="17" style="103" bestFit="1" customWidth="1"/>
    <col min="10" max="10" width="1.7109375" style="116" customWidth="1"/>
    <col min="11" max="16384" width="9.140625" hidden="1"/>
  </cols>
  <sheetData>
    <row r="1" spans="1:9" ht="15" customHeight="1" x14ac:dyDescent="0.25">
      <c r="A1" s="557" t="s">
        <v>9</v>
      </c>
      <c r="B1" s="551" t="s">
        <v>70</v>
      </c>
      <c r="C1" s="555"/>
      <c r="D1" s="555"/>
      <c r="E1" s="552"/>
      <c r="F1" s="551" t="s">
        <v>71</v>
      </c>
      <c r="G1" s="552"/>
      <c r="H1" s="551" t="s">
        <v>72</v>
      </c>
      <c r="I1" s="552"/>
    </row>
    <row r="2" spans="1:9" ht="18.75" customHeight="1" thickBot="1" x14ac:dyDescent="0.3">
      <c r="A2" s="558"/>
      <c r="B2" s="553"/>
      <c r="C2" s="556"/>
      <c r="D2" s="556"/>
      <c r="E2" s="554"/>
      <c r="F2" s="553"/>
      <c r="G2" s="554"/>
      <c r="H2" s="553"/>
      <c r="I2" s="554"/>
    </row>
    <row r="3" spans="1:9" ht="15.75" x14ac:dyDescent="0.25">
      <c r="A3" s="410" t="s">
        <v>15</v>
      </c>
      <c r="B3" s="97" t="s">
        <v>16</v>
      </c>
      <c r="C3" s="391" t="s">
        <v>17</v>
      </c>
      <c r="D3" s="395" t="s">
        <v>434</v>
      </c>
      <c r="E3" s="396" t="s">
        <v>433</v>
      </c>
      <c r="F3" s="97" t="s">
        <v>33</v>
      </c>
      <c r="G3" s="98" t="s">
        <v>17</v>
      </c>
      <c r="H3" s="97" t="s">
        <v>33</v>
      </c>
      <c r="I3" s="98" t="s">
        <v>17</v>
      </c>
    </row>
    <row r="4" spans="1:9" ht="15.75" x14ac:dyDescent="0.25">
      <c r="A4" s="191">
        <v>1956</v>
      </c>
      <c r="B4" s="97" t="str">
        <f ca="1">OFFSET(CL!$C$1,MATCH($A4,CL!$G$2:$G$99,0),0)</f>
        <v>Real Madrid</v>
      </c>
      <c r="C4" s="391" t="str">
        <f ca="1">OFFSET(CL!$E$1,MATCH($A4,CL!$G$2:$G$99,0),0)</f>
        <v>Stade de Reims</v>
      </c>
      <c r="D4" s="397" t="str">
        <f ca="1">OFFSET(CL!J$1,MATCH($A4,CL!$G$2:$G$99,0),0)</f>
        <v>Hibernian</v>
      </c>
      <c r="E4" s="398" t="str">
        <f ca="1">OFFSET(CL!K$1,MATCH($A4,CL!$G$2:$G$99,0),0)</f>
        <v>AC Milan</v>
      </c>
      <c r="F4" s="99"/>
      <c r="G4" s="100"/>
      <c r="H4" s="99"/>
      <c r="I4" s="100"/>
    </row>
    <row r="5" spans="1:9" ht="15.75" x14ac:dyDescent="0.25">
      <c r="A5" s="191">
        <v>1957</v>
      </c>
      <c r="B5" s="97" t="str">
        <f ca="1">OFFSET(CL!$C$1,MATCH($A5,CL!$G$2:$G$99,0),0)</f>
        <v>Real Madrid</v>
      </c>
      <c r="C5" s="391" t="str">
        <f ca="1">OFFSET(CL!$E$1,MATCH($A5,CL!$G$2:$G$99,0),0)</f>
        <v>Fiorentina</v>
      </c>
      <c r="D5" s="397" t="str">
        <f ca="1">OFFSET(CL!J$1,MATCH($A5,CL!$G$2:$G$99,0),0)</f>
        <v>Man Utd</v>
      </c>
      <c r="E5" s="398" t="str">
        <f ca="1">OFFSET(CL!K$1,MATCH($A5,CL!$G$2:$G$99,0),0)</f>
        <v>Red Star Belgrade</v>
      </c>
      <c r="F5" s="99"/>
      <c r="G5" s="100"/>
      <c r="H5" s="99"/>
      <c r="I5" s="100"/>
    </row>
    <row r="6" spans="1:9" ht="15.75" x14ac:dyDescent="0.25">
      <c r="A6" s="191">
        <v>1958</v>
      </c>
      <c r="B6" s="97" t="str">
        <f ca="1">OFFSET(CL!$C$1,MATCH($A6,CL!$G$2:$G$99,0),0)</f>
        <v>Real Madrid</v>
      </c>
      <c r="C6" s="391" t="str">
        <f ca="1">OFFSET(CL!$E$1,MATCH($A6,CL!$G$2:$G$99,0),0)</f>
        <v>AC Milan</v>
      </c>
      <c r="D6" s="397" t="str">
        <f ca="1">OFFSET(CL!J$1,MATCH($A6,CL!$G$2:$G$99,0),0)</f>
        <v>Man Utd</v>
      </c>
      <c r="E6" s="398" t="str">
        <f ca="1">OFFSET(CL!K$1,MATCH($A6,CL!$G$2:$G$99,0),0)</f>
        <v>Vasas</v>
      </c>
      <c r="F6" s="110" t="str">
        <f ca="1">OFFSET(EL!$C$1,MATCH($A6,EL!$G$2:$G$64,0),0)</f>
        <v>Barcelona</v>
      </c>
      <c r="G6" s="111" t="str">
        <f ca="1">OFFSET(EL!$E$1,MATCH($A6,EL!$G$2:$G$64,0),0)</f>
        <v>London</v>
      </c>
      <c r="H6" s="99"/>
      <c r="I6" s="100"/>
    </row>
    <row r="7" spans="1:9" ht="15.75" x14ac:dyDescent="0.25">
      <c r="A7" s="191">
        <v>1959</v>
      </c>
      <c r="B7" s="97" t="str">
        <f ca="1">OFFSET(CL!$C$1,MATCH($A7,CL!$G$2:$G$99,0),0)</f>
        <v>Real Madrid</v>
      </c>
      <c r="C7" s="391" t="str">
        <f ca="1">OFFSET(CL!$E$1,MATCH($A7,CL!$G$2:$G$99,0),0)</f>
        <v>Stade de Reims</v>
      </c>
      <c r="D7" s="397" t="str">
        <f ca="1">OFFSET(CL!J$1,MATCH($A7,CL!$G$2:$G$99,0),0)</f>
        <v>Atlético Madrid</v>
      </c>
      <c r="E7" s="398" t="str">
        <f ca="1">OFFSET(CL!K$1,MATCH($A7,CL!$G$2:$G$99,0),0)</f>
        <v>Young Boys</v>
      </c>
      <c r="F7" s="99"/>
      <c r="G7" s="100"/>
      <c r="H7" s="99"/>
      <c r="I7" s="100"/>
    </row>
    <row r="8" spans="1:9" ht="15.75" x14ac:dyDescent="0.25">
      <c r="A8" s="191">
        <v>1960</v>
      </c>
      <c r="B8" s="97" t="str">
        <f ca="1">OFFSET(CL!$C$1,MATCH($A8,CL!$G$2:$G$99,0),0)</f>
        <v>Real Madrid</v>
      </c>
      <c r="C8" s="391" t="str">
        <f ca="1">OFFSET(CL!$E$1,MATCH($A8,CL!$G$2:$G$99,0),0)</f>
        <v>Eintracht Frankfurt</v>
      </c>
      <c r="D8" s="397" t="str">
        <f ca="1">OFFSET(CL!J$1,MATCH($A8,CL!$G$2:$G$99,0),0)</f>
        <v>Rangers</v>
      </c>
      <c r="E8" s="398" t="str">
        <f ca="1">OFFSET(CL!K$1,MATCH($A8,CL!$G$2:$G$99,0),0)</f>
        <v>Barcelona</v>
      </c>
      <c r="F8" s="110" t="str">
        <f ca="1">OFFSET(EL!$C$1,MATCH($A8,EL!$G$2:$G$64,0),0)</f>
        <v>Barcelona</v>
      </c>
      <c r="G8" s="111" t="str">
        <f ca="1">OFFSET(EL!$E$1,MATCH($A8,EL!$G$2:$G$64,0),0)</f>
        <v>Birmingham</v>
      </c>
      <c r="H8" s="99"/>
      <c r="I8" s="100"/>
    </row>
    <row r="9" spans="1:9" ht="15.75" x14ac:dyDescent="0.25">
      <c r="A9" s="191">
        <v>1961</v>
      </c>
      <c r="B9" s="97" t="str">
        <f ca="1">OFFSET(CL!$C$1,MATCH($A9,CL!$G$2:$G$99,0),0)</f>
        <v>Benfica</v>
      </c>
      <c r="C9" s="391" t="str">
        <f ca="1">OFFSET(CL!$E$1,MATCH($A9,CL!$G$2:$G$99,0),0)</f>
        <v>Barcelona</v>
      </c>
      <c r="D9" s="397" t="str">
        <f ca="1">OFFSET(CL!J$1,MATCH($A9,CL!$G$2:$G$99,0),0)</f>
        <v>Rapid Wien</v>
      </c>
      <c r="E9" s="398" t="str">
        <f ca="1">OFFSET(CL!K$1,MATCH($A9,CL!$G$2:$G$99,0),0)</f>
        <v>Hamburg</v>
      </c>
      <c r="F9" s="110" t="str">
        <f ca="1">OFFSET(EL!$C$1,MATCH($A9,EL!$G$2:$G$64,0),0)</f>
        <v>AS Roma</v>
      </c>
      <c r="G9" s="111" t="str">
        <f ca="1">OFFSET(EL!$E$1,MATCH($A9,EL!$G$2:$G$64,0),0)</f>
        <v>Birmingham</v>
      </c>
      <c r="H9" s="97" t="str">
        <f ca="1">OFFSET(Conf!$C$1,MATCH($A9,Conf!$G$2:$G$64,0),0)</f>
        <v>Fiorentina</v>
      </c>
      <c r="I9" s="98" t="str">
        <f ca="1">OFFSET(Conf!$E$1,MATCH($A9,Conf!$G$2:$G$64,0),0)</f>
        <v>Rangers</v>
      </c>
    </row>
    <row r="10" spans="1:9" ht="15.75" x14ac:dyDescent="0.25">
      <c r="A10" s="191">
        <v>1962</v>
      </c>
      <c r="B10" s="97" t="str">
        <f ca="1">OFFSET(CL!$C$1,MATCH($A10,CL!$G$2:$G$99,0),0)</f>
        <v>Benfica</v>
      </c>
      <c r="C10" s="391" t="str">
        <f ca="1">OFFSET(CL!$E$1,MATCH($A10,CL!$G$2:$G$99,0),0)</f>
        <v>Real Madrid</v>
      </c>
      <c r="D10" s="397" t="str">
        <f ca="1">OFFSET(CL!J$1,MATCH($A10,CL!$G$2:$G$99,0),0)</f>
        <v>Spurs</v>
      </c>
      <c r="E10" s="398" t="str">
        <f ca="1">OFFSET(CL!K$1,MATCH($A10,CL!$G$2:$G$99,0),0)</f>
        <v>Standard Liège</v>
      </c>
      <c r="F10" s="110" t="str">
        <f ca="1">OFFSET(EL!$C$1,MATCH($A10,EL!$G$2:$G$64,0),0)</f>
        <v>Valencia</v>
      </c>
      <c r="G10" s="111" t="str">
        <f ca="1">OFFSET(EL!$E$1,MATCH($A10,EL!$G$2:$G$64,0),0)</f>
        <v>Barcelona</v>
      </c>
      <c r="H10" s="97" t="str">
        <f ca="1">OFFSET(Conf!$C$1,MATCH($A10,Conf!$G$2:$G$64,0),0)</f>
        <v>Atlético Madrid</v>
      </c>
      <c r="I10" s="98" t="str">
        <f ca="1">OFFSET(Conf!$E$1,MATCH($A10,Conf!$G$2:$G$64,0),0)</f>
        <v>Fiorentina</v>
      </c>
    </row>
    <row r="11" spans="1:9" ht="15.75" x14ac:dyDescent="0.25">
      <c r="A11" s="191">
        <v>1963</v>
      </c>
      <c r="B11" s="97" t="str">
        <f ca="1">OFFSET(CL!$C$1,MATCH($A11,CL!$G$2:$G$99,0),0)</f>
        <v>AC Milan</v>
      </c>
      <c r="C11" s="391" t="str">
        <f ca="1">OFFSET(CL!$E$1,MATCH($A11,CL!$G$2:$G$99,0),0)</f>
        <v>Benfica</v>
      </c>
      <c r="D11" s="397" t="str">
        <f ca="1">OFFSET(CL!J$1,MATCH($A11,CL!$G$2:$G$99,0),0)</f>
        <v>Dundee</v>
      </c>
      <c r="E11" s="398" t="str">
        <f ca="1">OFFSET(CL!K$1,MATCH($A11,CL!$G$2:$G$99,0),0)</f>
        <v>Feyenoord</v>
      </c>
      <c r="F11" s="110" t="str">
        <f ca="1">OFFSET(EL!$C$1,MATCH($A11,EL!$G$2:$G$64,0),0)</f>
        <v>Valencia</v>
      </c>
      <c r="G11" s="111" t="str">
        <f ca="1">OFFSET(EL!$E$1,MATCH($A11,EL!$G$2:$G$64,0),0)</f>
        <v>Dinamo Zagreb</v>
      </c>
      <c r="H11" s="97" t="str">
        <f ca="1">OFFSET(Conf!$C$1,MATCH($A11,Conf!$G$2:$G$64,0),0)</f>
        <v>Spurs</v>
      </c>
      <c r="I11" s="98" t="str">
        <f ca="1">OFFSET(Conf!$E$1,MATCH($A11,Conf!$G$2:$G$64,0),0)</f>
        <v>Atlético Madrid</v>
      </c>
    </row>
    <row r="12" spans="1:9" ht="15.75" x14ac:dyDescent="0.25">
      <c r="A12" s="191">
        <v>1964</v>
      </c>
      <c r="B12" s="97" t="str">
        <f ca="1">OFFSET(CL!$C$1,MATCH($A12,CL!$G$2:$G$99,0),0)</f>
        <v>Inter Milan</v>
      </c>
      <c r="C12" s="391" t="str">
        <f ca="1">OFFSET(CL!$E$1,MATCH($A12,CL!$G$2:$G$99,0),0)</f>
        <v>Real Madrid</v>
      </c>
      <c r="D12" s="397" t="str">
        <f ca="1">OFFSET(CL!J$1,MATCH($A12,CL!$G$2:$G$99,0),0)</f>
        <v>Borussia Dortmund</v>
      </c>
      <c r="E12" s="398" t="str">
        <f ca="1">OFFSET(CL!K$1,MATCH($A12,CL!$G$2:$G$99,0),0)</f>
        <v>Zurich</v>
      </c>
      <c r="F12" s="110" t="str">
        <f ca="1">OFFSET(EL!$C$1,MATCH($A12,EL!$G$2:$G$64,0),0)</f>
        <v>Real Zaragoza</v>
      </c>
      <c r="G12" s="111" t="str">
        <f ca="1">OFFSET(EL!$E$1,MATCH($A12,EL!$G$2:$G$64,0),0)</f>
        <v>Valencia</v>
      </c>
      <c r="H12" s="97" t="str">
        <f ca="1">OFFSET(Conf!$C$1,MATCH($A12,Conf!$G$2:$G$64,0),0)</f>
        <v>Sporting CP</v>
      </c>
      <c r="I12" s="98" t="str">
        <f ca="1">OFFSET(Conf!$E$1,MATCH($A12,Conf!$G$2:$G$64,0),0)</f>
        <v>MTK Hungária</v>
      </c>
    </row>
    <row r="13" spans="1:9" ht="15.75" x14ac:dyDescent="0.25">
      <c r="A13" s="191">
        <v>1965</v>
      </c>
      <c r="B13" s="97" t="str">
        <f ca="1">OFFSET(CL!$C$1,MATCH($A13,CL!$G$2:$G$99,0),0)</f>
        <v>Inter Milan</v>
      </c>
      <c r="C13" s="391" t="str">
        <f ca="1">OFFSET(CL!$E$1,MATCH($A13,CL!$G$2:$G$99,0),0)</f>
        <v>Benfica</v>
      </c>
      <c r="D13" s="397" t="str">
        <f ca="1">OFFSET(CL!J$1,MATCH($A13,CL!$G$2:$G$99,0),0)</f>
        <v>Liverpool</v>
      </c>
      <c r="E13" s="398" t="str">
        <f ca="1">OFFSET(CL!K$1,MATCH($A13,CL!$G$2:$G$99,0),0)</f>
        <v>Vasas Eto Gyor</v>
      </c>
      <c r="F13" s="110" t="str">
        <f ca="1">OFFSET(EL!$C$1,MATCH($A13,EL!$G$2:$G$64,0),0)</f>
        <v>Ferencváros</v>
      </c>
      <c r="G13" s="111" t="str">
        <f ca="1">OFFSET(EL!$E$1,MATCH($A13,EL!$G$2:$G$64,0),0)</f>
        <v>Juventus</v>
      </c>
      <c r="H13" s="97" t="str">
        <f ca="1">OFFSET(Conf!$C$1,MATCH($A13,Conf!$G$2:$G$64,0),0)</f>
        <v>West Ham</v>
      </c>
      <c r="I13" s="98" t="str">
        <f ca="1">OFFSET(Conf!$E$1,MATCH($A13,Conf!$G$2:$G$64,0),0)</f>
        <v>1861 Munich</v>
      </c>
    </row>
    <row r="14" spans="1:9" ht="15.75" x14ac:dyDescent="0.25">
      <c r="A14" s="191">
        <v>1966</v>
      </c>
      <c r="B14" s="97" t="str">
        <f ca="1">OFFSET(CL!$C$1,MATCH($A14,CL!$G$2:$G$99,0),0)</f>
        <v>Real Madrid</v>
      </c>
      <c r="C14" s="391" t="str">
        <f ca="1">OFFSET(CL!$E$1,MATCH($A14,CL!$G$2:$G$99,0),0)</f>
        <v>Partizan Belgrade</v>
      </c>
      <c r="D14" s="397" t="str">
        <f ca="1">OFFSET(CL!J$1,MATCH($A14,CL!$G$2:$G$99,0),0)</f>
        <v>Man Utd</v>
      </c>
      <c r="E14" s="398" t="str">
        <f ca="1">OFFSET(CL!K$1,MATCH($A14,CL!$G$2:$G$99,0),0)</f>
        <v>Inter Milan</v>
      </c>
      <c r="F14" s="110" t="str">
        <f ca="1">OFFSET(EL!$C$1,MATCH($A14,EL!$G$2:$G$64,0),0)</f>
        <v>Barcelona</v>
      </c>
      <c r="G14" s="111" t="str">
        <f ca="1">OFFSET(EL!$E$1,MATCH($A14,EL!$G$2:$G$64,0),0)</f>
        <v>Real Zaragoza</v>
      </c>
      <c r="H14" s="97" t="str">
        <f ca="1">OFFSET(Conf!$C$1,MATCH($A14,Conf!$G$2:$G$64,0),0)</f>
        <v>Borussia Dortmund</v>
      </c>
      <c r="I14" s="98" t="str">
        <f ca="1">OFFSET(Conf!$E$1,MATCH($A14,Conf!$G$2:$G$64,0),0)</f>
        <v>Liverpool</v>
      </c>
    </row>
    <row r="15" spans="1:9" ht="15.75" x14ac:dyDescent="0.25">
      <c r="A15" s="191">
        <v>1967</v>
      </c>
      <c r="B15" s="97" t="str">
        <f ca="1">OFFSET(CL!$C$1,MATCH($A15,CL!$G$2:$G$99,0),0)</f>
        <v>Celtic</v>
      </c>
      <c r="C15" s="391" t="str">
        <f ca="1">OFFSET(CL!$E$1,MATCH($A15,CL!$G$2:$G$99,0),0)</f>
        <v>Inter Milan</v>
      </c>
      <c r="D15" s="397" t="str">
        <f ca="1">OFFSET(CL!J$1,MATCH($A15,CL!$G$2:$G$99,0),0)</f>
        <v>Dukla Prague</v>
      </c>
      <c r="E15" s="398" t="str">
        <f ca="1">OFFSET(CL!K$1,MATCH($A15,CL!$G$2:$G$99,0),0)</f>
        <v>CSKA Sofia</v>
      </c>
      <c r="F15" s="110" t="str">
        <f ca="1">OFFSET(EL!$C$1,MATCH($A15,EL!$G$2:$G$64,0),0)</f>
        <v>Dinamo Zagreb</v>
      </c>
      <c r="G15" s="111" t="str">
        <f ca="1">OFFSET(EL!$E$1,MATCH($A15,EL!$G$2:$G$64,0),0)</f>
        <v>Leeds</v>
      </c>
      <c r="H15" s="97" t="str">
        <f ca="1">OFFSET(Conf!$C$1,MATCH($A15,Conf!$G$2:$G$64,0),0)</f>
        <v>Bayern Munich</v>
      </c>
      <c r="I15" s="98" t="str">
        <f ca="1">OFFSET(Conf!$E$1,MATCH($A15,Conf!$G$2:$G$64,0),0)</f>
        <v>Rangers</v>
      </c>
    </row>
    <row r="16" spans="1:9" ht="15.75" x14ac:dyDescent="0.25">
      <c r="A16" s="191">
        <v>1968</v>
      </c>
      <c r="B16" s="97" t="str">
        <f ca="1">OFFSET(CL!$C$1,MATCH($A16,CL!$G$2:$G$99,0),0)</f>
        <v>Man Utd</v>
      </c>
      <c r="C16" s="391" t="str">
        <f ca="1">OFFSET(CL!$E$1,MATCH($A16,CL!$G$2:$G$99,0),0)</f>
        <v>Benfica</v>
      </c>
      <c r="D16" s="397" t="str">
        <f ca="1">OFFSET(CL!J$1,MATCH($A16,CL!$G$2:$G$99,0),0)</f>
        <v>Real Madrid</v>
      </c>
      <c r="E16" s="398" t="str">
        <f ca="1">OFFSET(CL!K$1,MATCH($A16,CL!$G$2:$G$99,0),0)</f>
        <v>Juventus</v>
      </c>
      <c r="F16" s="110" t="str">
        <f ca="1">OFFSET(EL!$C$1,MATCH($A16,EL!$G$2:$G$64,0),0)</f>
        <v>Leeds</v>
      </c>
      <c r="G16" s="111" t="str">
        <f ca="1">OFFSET(EL!$E$1,MATCH($A16,EL!$G$2:$G$64,0),0)</f>
        <v>Ferencváros</v>
      </c>
      <c r="H16" s="97" t="str">
        <f ca="1">OFFSET(Conf!$C$1,MATCH($A16,Conf!$G$2:$G$64,0),0)</f>
        <v>AC Milan</v>
      </c>
      <c r="I16" s="98" t="str">
        <f ca="1">OFFSET(Conf!$E$1,MATCH($A16,Conf!$G$2:$G$64,0),0)</f>
        <v>Hamburg</v>
      </c>
    </row>
    <row r="17" spans="1:9" ht="15.75" x14ac:dyDescent="0.25">
      <c r="A17" s="191">
        <v>1969</v>
      </c>
      <c r="B17" s="97" t="str">
        <f ca="1">OFFSET(CL!$C$1,MATCH($A17,CL!$G$2:$G$99,0),0)</f>
        <v>AC Milan</v>
      </c>
      <c r="C17" s="391" t="str">
        <f ca="1">OFFSET(CL!$E$1,MATCH($A17,CL!$G$2:$G$99,0),0)</f>
        <v>Ajax</v>
      </c>
      <c r="D17" s="397" t="str">
        <f ca="1">OFFSET(CL!J$1,MATCH($A17,CL!$G$2:$G$99,0),0)</f>
        <v>Man Utd</v>
      </c>
      <c r="E17" s="398" t="str">
        <f ca="1">OFFSET(CL!K$1,MATCH($A17,CL!$G$2:$G$99,0),0)</f>
        <v>Spartak Tmava</v>
      </c>
      <c r="F17" s="110" t="str">
        <f ca="1">OFFSET(EL!$C$1,MATCH($A17,EL!$G$2:$G$64,0),0)</f>
        <v>Newcastle</v>
      </c>
      <c r="G17" s="111" t="str">
        <f ca="1">OFFSET(EL!$E$1,MATCH($A17,EL!$G$2:$G$64,0),0)</f>
        <v>Újpesti Dózsa</v>
      </c>
      <c r="H17" s="97" t="str">
        <f ca="1">OFFSET(Conf!$C$1,MATCH($A17,Conf!$G$2:$G$64,0),0)</f>
        <v>Slovan Bratislava</v>
      </c>
      <c r="I17" s="98" t="str">
        <f ca="1">OFFSET(Conf!$E$1,MATCH($A17,Conf!$G$2:$G$64,0),0)</f>
        <v>Barcelona</v>
      </c>
    </row>
    <row r="18" spans="1:9" ht="15.75" x14ac:dyDescent="0.25">
      <c r="A18" s="191">
        <v>1970</v>
      </c>
      <c r="B18" s="97" t="str">
        <f ca="1">OFFSET(CL!$C$1,MATCH($A18,CL!$G$2:$G$99,0),0)</f>
        <v>Feyenoord</v>
      </c>
      <c r="C18" s="391" t="str">
        <f ca="1">OFFSET(CL!$E$1,MATCH($A18,CL!$G$2:$G$99,0),0)</f>
        <v>Celtic</v>
      </c>
      <c r="D18" s="397" t="str">
        <f ca="1">OFFSET(CL!J$1,MATCH($A18,CL!$G$2:$G$99,0),0)</f>
        <v>Leeds</v>
      </c>
      <c r="E18" s="398" t="str">
        <f ca="1">OFFSET(CL!K$1,MATCH($A18,CL!$G$2:$G$99,0),0)</f>
        <v>Legia Warsaw</v>
      </c>
      <c r="F18" s="110" t="str">
        <f ca="1">OFFSET(EL!$C$1,MATCH($A18,EL!$G$2:$G$64,0),0)</f>
        <v>Arsenal</v>
      </c>
      <c r="G18" s="111" t="str">
        <f ca="1">OFFSET(EL!$E$1,MATCH($A18,EL!$G$2:$G$64,0),0)</f>
        <v>Anderlecht</v>
      </c>
      <c r="H18" s="97" t="str">
        <f ca="1">OFFSET(Conf!$C$1,MATCH($A18,Conf!$G$2:$G$64,0),0)</f>
        <v>Man City</v>
      </c>
      <c r="I18" s="98" t="str">
        <f ca="1">OFFSET(Conf!$E$1,MATCH($A18,Conf!$G$2:$G$64,0),0)</f>
        <v>Górnik Zabrze</v>
      </c>
    </row>
    <row r="19" spans="1:9" ht="15.75" x14ac:dyDescent="0.25">
      <c r="A19" s="191">
        <v>1971</v>
      </c>
      <c r="B19" s="97" t="str">
        <f ca="1">OFFSET(CL!$C$1,MATCH($A19,CL!$G$2:$G$99,0),0)</f>
        <v>Ajax</v>
      </c>
      <c r="C19" s="391" t="str">
        <f ca="1">OFFSET(CL!$E$1,MATCH($A19,CL!$G$2:$G$99,0),0)</f>
        <v>Panathinaikos</v>
      </c>
      <c r="D19" s="397" t="str">
        <f ca="1">OFFSET(CL!J$1,MATCH($A19,CL!$G$2:$G$99,0),0)</f>
        <v>Atlético Madrid</v>
      </c>
      <c r="E19" s="398" t="str">
        <f ca="1">OFFSET(CL!K$1,MATCH($A19,CL!$G$2:$G$99,0),0)</f>
        <v>Red Star Belgrade</v>
      </c>
      <c r="F19" s="110" t="str">
        <f ca="1">OFFSET(EL!$C$1,MATCH($A19,EL!$G$2:$G$64,0),0)</f>
        <v>Leeds</v>
      </c>
      <c r="G19" s="111" t="str">
        <f ca="1">OFFSET(EL!$E$1,MATCH($A19,EL!$G$2:$G$64,0),0)</f>
        <v>Juventus</v>
      </c>
      <c r="H19" s="97" t="str">
        <f ca="1">OFFSET(Conf!$C$1,MATCH($A19,Conf!$G$2:$G$64,0),0)</f>
        <v>Chelsea</v>
      </c>
      <c r="I19" s="98" t="str">
        <f ca="1">OFFSET(Conf!$E$1,MATCH($A19,Conf!$G$2:$G$64,0),0)</f>
        <v>Real Madrid</v>
      </c>
    </row>
    <row r="20" spans="1:9" ht="15.75" x14ac:dyDescent="0.25">
      <c r="A20" s="191">
        <v>1972</v>
      </c>
      <c r="B20" s="97" t="str">
        <f ca="1">OFFSET(CL!$C$1,MATCH($A20,CL!$G$2:$G$99,0),0)</f>
        <v>Ajax</v>
      </c>
      <c r="C20" s="391" t="str">
        <f ca="1">OFFSET(CL!$E$1,MATCH($A20,CL!$G$2:$G$99,0),0)</f>
        <v>Inter Milan</v>
      </c>
      <c r="D20" s="397" t="str">
        <f ca="1">OFFSET(CL!J$1,MATCH($A20,CL!$G$2:$G$99,0),0)</f>
        <v>Celtic</v>
      </c>
      <c r="E20" s="398" t="str">
        <f ca="1">OFFSET(CL!K$1,MATCH($A20,CL!$G$2:$G$99,0),0)</f>
        <v>Benfica</v>
      </c>
      <c r="F20" s="282" t="str">
        <f ca="1">OFFSET(EL!$C$1,MATCH($A20,EL!$G$2:$G$64,0),0)</f>
        <v>Spurs</v>
      </c>
      <c r="G20" s="283" t="str">
        <f ca="1">OFFSET(EL!$E$1,MATCH($A20,EL!$G$2:$G$64,0),0)</f>
        <v>Wolves</v>
      </c>
      <c r="H20" s="97" t="str">
        <f ca="1">OFFSET(Conf!$C$1,MATCH($A20,Conf!$G$2:$G$64,0),0)</f>
        <v>Rangers</v>
      </c>
      <c r="I20" s="98" t="str">
        <f ca="1">OFFSET(Conf!$E$1,MATCH($A20,Conf!$G$2:$G$64,0),0)</f>
        <v>Dynamo Moscow</v>
      </c>
    </row>
    <row r="21" spans="1:9" ht="15.75" x14ac:dyDescent="0.25">
      <c r="A21" s="191">
        <v>1973</v>
      </c>
      <c r="B21" s="97" t="str">
        <f ca="1">OFFSET(CL!$C$1,MATCH($A21,CL!$G$2:$G$99,0),0)</f>
        <v>Ajax</v>
      </c>
      <c r="C21" s="391" t="str">
        <f ca="1">OFFSET(CL!$E$1,MATCH($A21,CL!$G$2:$G$99,0),0)</f>
        <v>Juventus</v>
      </c>
      <c r="D21" s="397" t="str">
        <f ca="1">OFFSET(CL!J$1,MATCH($A21,CL!$G$2:$G$99,0),0)</f>
        <v>Derby</v>
      </c>
      <c r="E21" s="398" t="str">
        <f ca="1">OFFSET(CL!K$1,MATCH($A21,CL!$G$2:$G$99,0),0)</f>
        <v>Real Madrid</v>
      </c>
      <c r="F21" s="282" t="str">
        <f ca="1">OFFSET(EL!$C$1,MATCH($A21,EL!$G$2:$G$64,0),0)</f>
        <v>Liverpool</v>
      </c>
      <c r="G21" s="283" t="str">
        <f ca="1">OFFSET(EL!$E$1,MATCH($A21,EL!$G$2:$G$64,0),0)</f>
        <v>Borussia Mönchengladbach</v>
      </c>
      <c r="H21" s="97" t="str">
        <f ca="1">OFFSET(Conf!$C$1,MATCH($A21,Conf!$G$2:$G$64,0),0)</f>
        <v>AC Milan</v>
      </c>
      <c r="I21" s="98" t="str">
        <f ca="1">OFFSET(Conf!$E$1,MATCH($A21,Conf!$G$2:$G$64,0),0)</f>
        <v>Leeds</v>
      </c>
    </row>
    <row r="22" spans="1:9" ht="15.75" x14ac:dyDescent="0.25">
      <c r="A22" s="191">
        <v>1974</v>
      </c>
      <c r="B22" s="97" t="str">
        <f ca="1">OFFSET(CL!$C$1,MATCH($A22,CL!$G$2:$G$99,0),0)</f>
        <v>Bayern Munich</v>
      </c>
      <c r="C22" s="391" t="str">
        <f ca="1">OFFSET(CL!$E$1,MATCH($A22,CL!$G$2:$G$99,0),0)</f>
        <v>Atlético Madrid</v>
      </c>
      <c r="D22" s="397" t="str">
        <f ca="1">OFFSET(CL!J$1,MATCH($A22,CL!$G$2:$G$99,0),0)</f>
        <v>Celtic</v>
      </c>
      <c r="E22" s="398" t="str">
        <f ca="1">OFFSET(CL!K$1,MATCH($A22,CL!$G$2:$G$99,0),0)</f>
        <v>Újpesti Dózsa</v>
      </c>
      <c r="F22" s="282" t="str">
        <f ca="1">OFFSET(EL!$C$1,MATCH($A22,EL!$G$2:$G$64,0),0)</f>
        <v>Feyenoord</v>
      </c>
      <c r="G22" s="283" t="str">
        <f ca="1">OFFSET(EL!$E$1,MATCH($A22,EL!$G$2:$G$64,0),0)</f>
        <v>Spurs</v>
      </c>
      <c r="H22" s="97" t="str">
        <f ca="1">OFFSET(Conf!$C$1,MATCH($A22,Conf!$G$2:$G$64,0),0)</f>
        <v>Magdeburg</v>
      </c>
      <c r="I22" s="98" t="str">
        <f ca="1">OFFSET(Conf!$E$1,MATCH($A22,Conf!$G$2:$G$64,0),0)</f>
        <v>AC Milan</v>
      </c>
    </row>
    <row r="23" spans="1:9" ht="15.75" x14ac:dyDescent="0.25">
      <c r="A23" s="191">
        <v>1975</v>
      </c>
      <c r="B23" s="97" t="str">
        <f ca="1">OFFSET(CL!$C$1,MATCH($A23,CL!$G$2:$G$99,0),0)</f>
        <v>Bayern Munich</v>
      </c>
      <c r="C23" s="391" t="str">
        <f ca="1">OFFSET(CL!$E$1,MATCH($A23,CL!$G$2:$G$99,0),0)</f>
        <v>Leeds</v>
      </c>
      <c r="D23" s="397" t="str">
        <f ca="1">OFFSET(CL!J$1,MATCH($A23,CL!$G$2:$G$99,0),0)</f>
        <v>Barcelona</v>
      </c>
      <c r="E23" s="398" t="str">
        <f ca="1">OFFSET(CL!K$1,MATCH($A23,CL!$G$2:$G$99,0),0)</f>
        <v>Saint-Étienne</v>
      </c>
      <c r="F23" s="282" t="str">
        <f ca="1">OFFSET(EL!$C$1,MATCH($A23,EL!$G$2:$G$64,0),0)</f>
        <v>Borussia Mönchengladbach</v>
      </c>
      <c r="G23" s="283" t="str">
        <f ca="1">OFFSET(EL!$E$1,MATCH($A23,EL!$G$2:$G$64,0),0)</f>
        <v>Twente Enschede</v>
      </c>
      <c r="H23" s="97" t="str">
        <f ca="1">OFFSET(Conf!$C$1,MATCH($A23,Conf!$G$2:$G$64,0),0)</f>
        <v>Dynamo Kyiv</v>
      </c>
      <c r="I23" s="98" t="str">
        <f ca="1">OFFSET(Conf!$E$1,MATCH($A23,Conf!$G$2:$G$64,0),0)</f>
        <v>Ferencváros</v>
      </c>
    </row>
    <row r="24" spans="1:9" ht="15.75" x14ac:dyDescent="0.25">
      <c r="A24" s="191">
        <v>1976</v>
      </c>
      <c r="B24" s="97" t="str">
        <f ca="1">OFFSET(CL!$C$1,MATCH($A24,CL!$G$2:$G$99,0),0)</f>
        <v>Bayern Munich</v>
      </c>
      <c r="C24" s="391" t="str">
        <f ca="1">OFFSET(CL!$E$1,MATCH($A24,CL!$G$2:$G$99,0),0)</f>
        <v>Saint-Étienne</v>
      </c>
      <c r="D24" s="397" t="str">
        <f ca="1">OFFSET(CL!J$1,MATCH($A24,CL!$G$2:$G$99,0),0)</f>
        <v>Real Madrid</v>
      </c>
      <c r="E24" s="398" t="str">
        <f ca="1">OFFSET(CL!K$1,MATCH($A24,CL!$G$2:$G$99,0),0)</f>
        <v>PSV Eindhoven</v>
      </c>
      <c r="F24" s="282" t="str">
        <f ca="1">OFFSET(EL!$C$1,MATCH($A24,EL!$G$2:$G$64,0),0)</f>
        <v>Liverpool</v>
      </c>
      <c r="G24" s="283" t="str">
        <f ca="1">OFFSET(EL!$E$1,MATCH($A24,EL!$G$2:$G$64,0),0)</f>
        <v>Club Brugge</v>
      </c>
      <c r="H24" s="97" t="str">
        <f ca="1">OFFSET(Conf!$C$1,MATCH($A24,Conf!$G$2:$G$64,0),0)</f>
        <v>Anderlecht</v>
      </c>
      <c r="I24" s="98" t="str">
        <f ca="1">OFFSET(Conf!$E$1,MATCH($A24,Conf!$G$2:$G$64,0),0)</f>
        <v>West Ham</v>
      </c>
    </row>
    <row r="25" spans="1:9" ht="15.75" x14ac:dyDescent="0.25">
      <c r="A25" s="191">
        <v>1977</v>
      </c>
      <c r="B25" s="97" t="str">
        <f ca="1">OFFSET(CL!$C$1,MATCH($A25,CL!$G$2:$G$99,0),0)</f>
        <v>Liverpool</v>
      </c>
      <c r="C25" s="391" t="str">
        <f ca="1">OFFSET(CL!$E$1,MATCH($A25,CL!$G$2:$G$99,0),0)</f>
        <v>Borussia Mönchengladbach</v>
      </c>
      <c r="D25" s="397" t="str">
        <f ca="1">OFFSET(CL!J$1,MATCH($A25,CL!$G$2:$G$99,0),0)</f>
        <v>Dynamo Kyiv</v>
      </c>
      <c r="E25" s="398" t="str">
        <f ca="1">OFFSET(CL!K$1,MATCH($A25,CL!$G$2:$G$99,0),0)</f>
        <v>Zurich</v>
      </c>
      <c r="F25" s="282" t="str">
        <f ca="1">OFFSET(EL!$C$1,MATCH($A25,EL!$G$2:$G$64,0),0)</f>
        <v>Juventus</v>
      </c>
      <c r="G25" s="283" t="str">
        <f ca="1">OFFSET(EL!$E$1,MATCH($A25,EL!$G$2:$G$64,0),0)</f>
        <v>Athletic Bilbao</v>
      </c>
      <c r="H25" s="97" t="str">
        <f ca="1">OFFSET(Conf!$C$1,MATCH($A25,Conf!$G$2:$G$64,0),0)</f>
        <v>Hamburg</v>
      </c>
      <c r="I25" s="98" t="str">
        <f ca="1">OFFSET(Conf!$E$1,MATCH($A25,Conf!$G$2:$G$64,0),0)</f>
        <v>Anderlecht</v>
      </c>
    </row>
    <row r="26" spans="1:9" ht="15.75" x14ac:dyDescent="0.25">
      <c r="A26" s="191">
        <v>1978</v>
      </c>
      <c r="B26" s="97" t="str">
        <f ca="1">OFFSET(CL!$C$1,MATCH($A26,CL!$G$2:$G$99,0),0)</f>
        <v>Liverpool</v>
      </c>
      <c r="C26" s="391" t="str">
        <f ca="1">OFFSET(CL!$E$1,MATCH($A26,CL!$G$2:$G$99,0),0)</f>
        <v>Club Brugge</v>
      </c>
      <c r="D26" s="397" t="str">
        <f ca="1">OFFSET(CL!J$1,MATCH($A26,CL!$G$2:$G$99,0),0)</f>
        <v>Borussia Mönchengladbach</v>
      </c>
      <c r="E26" s="398" t="str">
        <f ca="1">OFFSET(CL!K$1,MATCH($A26,CL!$G$2:$G$99,0),0)</f>
        <v>Juventus</v>
      </c>
      <c r="F26" s="282" t="str">
        <f ca="1">OFFSET(EL!$C$1,MATCH($A26,EL!$G$2:$G$64,0),0)</f>
        <v>PSV Eindhoven</v>
      </c>
      <c r="G26" s="283" t="str">
        <f ca="1">OFFSET(EL!$E$1,MATCH($A26,EL!$G$2:$G$64,0),0)</f>
        <v>Bastia</v>
      </c>
      <c r="H26" s="97" t="str">
        <f ca="1">OFFSET(Conf!$C$1,MATCH($A26,Conf!$G$2:$G$64,0),0)</f>
        <v>Anderlecht</v>
      </c>
      <c r="I26" s="98" t="str">
        <f ca="1">OFFSET(Conf!$E$1,MATCH($A26,Conf!$G$2:$G$64,0),0)</f>
        <v>Austria Wien</v>
      </c>
    </row>
    <row r="27" spans="1:9" ht="15.75" x14ac:dyDescent="0.25">
      <c r="A27" s="191">
        <v>1979</v>
      </c>
      <c r="B27" s="97" t="str">
        <f ca="1">OFFSET(CL!$C$1,MATCH($A27,CL!$G$2:$G$99,0),0)</f>
        <v>Notts Forest</v>
      </c>
      <c r="C27" s="391" t="str">
        <f ca="1">OFFSET(CL!$E$1,MATCH($A27,CL!$G$2:$G$99,0),0)</f>
        <v>Malmö FF</v>
      </c>
      <c r="D27" s="397" t="str">
        <f ca="1">OFFSET(CL!J$1,MATCH($A27,CL!$G$2:$G$99,0),0)</f>
        <v>Austria Wien</v>
      </c>
      <c r="E27" s="398" t="str">
        <f ca="1">OFFSET(CL!K$1,MATCH($A27,CL!$G$2:$G$99,0),0)</f>
        <v>Köln</v>
      </c>
      <c r="F27" s="282" t="str">
        <f ca="1">OFFSET(EL!$C$1,MATCH($A27,EL!$G$2:$G$64,0),0)</f>
        <v>Borussia Mönchengladbach</v>
      </c>
      <c r="G27" s="283" t="str">
        <f ca="1">OFFSET(EL!$E$1,MATCH($A27,EL!$G$2:$G$64,0),0)</f>
        <v>Red Star Belgrade</v>
      </c>
      <c r="H27" s="97" t="str">
        <f ca="1">OFFSET(Conf!$C$1,MATCH($A27,Conf!$G$2:$G$64,0),0)</f>
        <v>Barcelona</v>
      </c>
      <c r="I27" s="98" t="str">
        <f ca="1">OFFSET(Conf!$E$1,MATCH($A27,Conf!$G$2:$G$64,0),0)</f>
        <v>Fortuna Düsseldorf</v>
      </c>
    </row>
    <row r="28" spans="1:9" ht="15.75" x14ac:dyDescent="0.25">
      <c r="A28" s="191">
        <v>1980</v>
      </c>
      <c r="B28" s="97" t="str">
        <f ca="1">OFFSET(CL!$C$1,MATCH($A28,CL!$G$2:$G$99,0),0)</f>
        <v>Notts Forest</v>
      </c>
      <c r="C28" s="391" t="str">
        <f ca="1">OFFSET(CL!$E$1,MATCH($A28,CL!$G$2:$G$99,0),0)</f>
        <v>Hamburg</v>
      </c>
      <c r="D28" s="397" t="str">
        <f ca="1">OFFSET(CL!J$1,MATCH($A28,CL!$G$2:$G$99,0),0)</f>
        <v>Real Madrid</v>
      </c>
      <c r="E28" s="398" t="str">
        <f ca="1">OFFSET(CL!K$1,MATCH($A28,CL!$G$2:$G$99,0),0)</f>
        <v>Ajax</v>
      </c>
      <c r="F28" s="282" t="str">
        <f ca="1">OFFSET(EL!$C$1,MATCH($A28,EL!$G$2:$G$64,0),0)</f>
        <v>Eintracht Frankfurt</v>
      </c>
      <c r="G28" s="283" t="str">
        <f ca="1">OFFSET(EL!$E$1,MATCH($A28,EL!$G$2:$G$64,0),0)</f>
        <v>Borussia Mönchengladbach</v>
      </c>
      <c r="H28" s="97" t="str">
        <f ca="1">OFFSET(Conf!$C$1,MATCH($A28,Conf!$G$2:$G$64,0),0)</f>
        <v>Valencia</v>
      </c>
      <c r="I28" s="98" t="str">
        <f ca="1">OFFSET(Conf!$E$1,MATCH($A28,Conf!$G$2:$G$64,0),0)</f>
        <v>Arsenal</v>
      </c>
    </row>
    <row r="29" spans="1:9" ht="15.75" x14ac:dyDescent="0.25">
      <c r="A29" s="191">
        <v>1981</v>
      </c>
      <c r="B29" s="97" t="str">
        <f ca="1">OFFSET(CL!$C$1,MATCH($A29,CL!$G$2:$G$99,0),0)</f>
        <v>Liverpool</v>
      </c>
      <c r="C29" s="391" t="str">
        <f ca="1">OFFSET(CL!$E$1,MATCH($A29,CL!$G$2:$G$99,0),0)</f>
        <v>Real Madrid</v>
      </c>
      <c r="D29" s="397" t="str">
        <f ca="1">OFFSET(CL!J$1,MATCH($A29,CL!$G$2:$G$99,0),0)</f>
        <v>Bayern Munich</v>
      </c>
      <c r="E29" s="398" t="str">
        <f ca="1">OFFSET(CL!K$1,MATCH($A29,CL!$G$2:$G$99,0),0)</f>
        <v>Inter Milan</v>
      </c>
      <c r="F29" s="282" t="str">
        <f ca="1">OFFSET(EL!$C$1,MATCH($A29,EL!$G$2:$G$64,0),0)</f>
        <v>Ipswich</v>
      </c>
      <c r="G29" s="283" t="str">
        <f ca="1">OFFSET(EL!$E$1,MATCH($A29,EL!$G$2:$G$64,0),0)</f>
        <v>AZ Alkmaar</v>
      </c>
      <c r="H29" s="97" t="str">
        <f ca="1">OFFSET(Conf!$C$1,MATCH($A29,Conf!$G$2:$G$64,0),0)</f>
        <v>Dinamo Tbilisi</v>
      </c>
      <c r="I29" s="98" t="str">
        <f ca="1">OFFSET(Conf!$E$1,MATCH($A29,Conf!$G$2:$G$64,0),0)</f>
        <v>Carl Zeiss Jena</v>
      </c>
    </row>
    <row r="30" spans="1:9" ht="15.75" x14ac:dyDescent="0.25">
      <c r="A30" s="191">
        <v>1982</v>
      </c>
      <c r="B30" s="97" t="str">
        <f ca="1">OFFSET(CL!$C$1,MATCH($A30,CL!$G$2:$G$99,0),0)</f>
        <v>Aston Villa</v>
      </c>
      <c r="C30" s="391" t="str">
        <f ca="1">OFFSET(CL!$E$1,MATCH($A30,CL!$G$2:$G$99,0),0)</f>
        <v>Bayern Munich</v>
      </c>
      <c r="D30" s="397" t="str">
        <f ca="1">OFFSET(CL!J$1,MATCH($A30,CL!$G$2:$G$99,0),0)</f>
        <v>Anderlecht</v>
      </c>
      <c r="E30" s="398" t="str">
        <f ca="1">OFFSET(CL!K$1,MATCH($A30,CL!$G$2:$G$99,0),0)</f>
        <v>CSKA Sofia</v>
      </c>
      <c r="F30" s="282" t="str">
        <f ca="1">OFFSET(EL!$C$1,MATCH($A30,EL!$G$2:$G$64,0),0)</f>
        <v>IFK Göteborg</v>
      </c>
      <c r="G30" s="283" t="str">
        <f ca="1">OFFSET(EL!$E$1,MATCH($A30,EL!$G$2:$G$64,0),0)</f>
        <v>Hamburg</v>
      </c>
      <c r="H30" s="97" t="str">
        <f ca="1">OFFSET(Conf!$C$1,MATCH($A30,Conf!$G$2:$G$64,0),0)</f>
        <v>Barcelona</v>
      </c>
      <c r="I30" s="98" t="str">
        <f ca="1">OFFSET(Conf!$E$1,MATCH($A30,Conf!$G$2:$G$64,0),0)</f>
        <v>Standard Liège</v>
      </c>
    </row>
    <row r="31" spans="1:9" ht="15.75" x14ac:dyDescent="0.25">
      <c r="A31" s="191">
        <v>1983</v>
      </c>
      <c r="B31" s="97" t="str">
        <f ca="1">OFFSET(CL!$C$1,MATCH($A31,CL!$G$2:$G$99,0),0)</f>
        <v>Hamburg</v>
      </c>
      <c r="C31" s="391" t="str">
        <f ca="1">OFFSET(CL!$E$1,MATCH($A31,CL!$G$2:$G$99,0),0)</f>
        <v>Juventus</v>
      </c>
      <c r="D31" s="397" t="str">
        <f ca="1">OFFSET(CL!J$1,MATCH($A31,CL!$G$2:$G$99,0),0)</f>
        <v>Real Sociedad</v>
      </c>
      <c r="E31" s="398" t="str">
        <f ca="1">OFFSET(CL!K$1,MATCH($A31,CL!$G$2:$G$99,0),0)</f>
        <v>Widzew Lodz</v>
      </c>
      <c r="F31" s="282" t="str">
        <f ca="1">OFFSET(EL!$C$1,MATCH($A31,EL!$G$2:$G$64,0),0)</f>
        <v>Anderlecht</v>
      </c>
      <c r="G31" s="283" t="str">
        <f ca="1">OFFSET(EL!$E$1,MATCH($A31,EL!$G$2:$G$64,0),0)</f>
        <v>Benfica</v>
      </c>
      <c r="H31" s="97" t="str">
        <f ca="1">OFFSET(Conf!$C$1,MATCH($A31,Conf!$G$2:$G$64,0),0)</f>
        <v>Aberdeen</v>
      </c>
      <c r="I31" s="98" t="str">
        <f ca="1">OFFSET(Conf!$E$1,MATCH($A31,Conf!$G$2:$G$64,0),0)</f>
        <v>Real Madrid</v>
      </c>
    </row>
    <row r="32" spans="1:9" ht="15.75" x14ac:dyDescent="0.25">
      <c r="A32" s="191">
        <v>1984</v>
      </c>
      <c r="B32" s="97" t="str">
        <f ca="1">OFFSET(CL!$C$1,MATCH($A32,CL!$G$2:$G$99,0),0)</f>
        <v>Liverpool</v>
      </c>
      <c r="C32" s="391" t="str">
        <f ca="1">OFFSET(CL!$E$1,MATCH($A32,CL!$G$2:$G$99,0),0)</f>
        <v>AS Roma</v>
      </c>
      <c r="D32" s="397" t="str">
        <f ca="1">OFFSET(CL!J$1,MATCH($A32,CL!$G$2:$G$99,0),0)</f>
        <v>Dundee Utd</v>
      </c>
      <c r="E32" s="398" t="str">
        <f ca="1">OFFSET(CL!K$1,MATCH($A32,CL!$G$2:$G$99,0),0)</f>
        <v>Dynamo București</v>
      </c>
      <c r="F32" s="282" t="str">
        <f ca="1">OFFSET(EL!$C$1,MATCH($A32,EL!$G$2:$G$64,0),0)</f>
        <v>Spurs</v>
      </c>
      <c r="G32" s="283" t="str">
        <f ca="1">OFFSET(EL!$E$1,MATCH($A32,EL!$G$2:$G$64,0),0)</f>
        <v>Anderlecht</v>
      </c>
      <c r="H32" s="97" t="str">
        <f ca="1">OFFSET(Conf!$C$1,MATCH($A32,Conf!$G$2:$G$64,0),0)</f>
        <v>Juventus</v>
      </c>
      <c r="I32" s="98" t="str">
        <f ca="1">OFFSET(Conf!$E$1,MATCH($A32,Conf!$G$2:$G$64,0),0)</f>
        <v>Porto</v>
      </c>
    </row>
    <row r="33" spans="1:9" ht="15.75" x14ac:dyDescent="0.25">
      <c r="A33" s="191">
        <v>1985</v>
      </c>
      <c r="B33" s="97" t="str">
        <f ca="1">OFFSET(CL!$C$1,MATCH($A33,CL!$G$2:$G$99,0),0)</f>
        <v>Juventus</v>
      </c>
      <c r="C33" s="391" t="str">
        <f ca="1">OFFSET(CL!$E$1,MATCH($A33,CL!$G$2:$G$99,0),0)</f>
        <v>Liverpool</v>
      </c>
      <c r="D33" s="397" t="str">
        <f ca="1">OFFSET(CL!J$1,MATCH($A33,CL!$G$2:$G$99,0),0)</f>
        <v>Panathinaikos</v>
      </c>
      <c r="E33" s="398" t="str">
        <f ca="1">OFFSET(CL!K$1,MATCH($A33,CL!$G$2:$G$99,0),0)</f>
        <v>Bordeaux</v>
      </c>
      <c r="F33" s="282" t="str">
        <f ca="1">OFFSET(EL!$C$1,MATCH($A33,EL!$G$2:$G$64,0),0)</f>
        <v>Real Madrid</v>
      </c>
      <c r="G33" s="283" t="str">
        <f ca="1">OFFSET(EL!$E$1,MATCH($A33,EL!$G$2:$G$64,0),0)</f>
        <v>Videoton</v>
      </c>
      <c r="H33" s="97" t="str">
        <f ca="1">OFFSET(Conf!$C$1,MATCH($A33,Conf!$G$2:$G$64,0),0)</f>
        <v>Everton</v>
      </c>
      <c r="I33" s="98" t="str">
        <f ca="1">OFFSET(Conf!$E$1,MATCH($A33,Conf!$G$2:$G$64,0),0)</f>
        <v>Rapid Wien</v>
      </c>
    </row>
    <row r="34" spans="1:9" ht="15.75" x14ac:dyDescent="0.25">
      <c r="A34" s="191">
        <v>1986</v>
      </c>
      <c r="B34" s="97" t="str">
        <f ca="1">OFFSET(CL!$C$1,MATCH($A34,CL!$G$2:$G$99,0),0)</f>
        <v>Steaua București</v>
      </c>
      <c r="C34" s="391" t="str">
        <f ca="1">OFFSET(CL!$E$1,MATCH($A34,CL!$G$2:$G$99,0),0)</f>
        <v>Barcelona</v>
      </c>
      <c r="D34" s="397" t="str">
        <f ca="1">OFFSET(CL!J$1,MATCH($A34,CL!$G$2:$G$99,0),0)</f>
        <v>Anderlecht</v>
      </c>
      <c r="E34" s="398" t="str">
        <f ca="1">OFFSET(CL!K$1,MATCH($A34,CL!$G$2:$G$99,0),0)</f>
        <v>IFK Göteborg</v>
      </c>
      <c r="F34" s="282" t="str">
        <f ca="1">OFFSET(EL!$C$1,MATCH($A34,EL!$G$2:$G$64,0),0)</f>
        <v>Real Madrid</v>
      </c>
      <c r="G34" s="283" t="str">
        <f ca="1">OFFSET(EL!$E$1,MATCH($A34,EL!$G$2:$G$64,0),0)</f>
        <v>Köln</v>
      </c>
      <c r="H34" s="97" t="str">
        <f ca="1">OFFSET(Conf!$C$1,MATCH($A34,Conf!$G$2:$G$64,0),0)</f>
        <v>Dynamo Kyiv</v>
      </c>
      <c r="I34" s="98" t="str">
        <f ca="1">OFFSET(Conf!$E$1,MATCH($A34,Conf!$G$2:$G$64,0),0)</f>
        <v>Atlético Madrid</v>
      </c>
    </row>
    <row r="35" spans="1:9" ht="15.75" x14ac:dyDescent="0.25">
      <c r="A35" s="191">
        <v>1987</v>
      </c>
      <c r="B35" s="97" t="str">
        <f ca="1">OFFSET(CL!$C$1,MATCH($A35,CL!$G$2:$G$99,0),0)</f>
        <v>Porto</v>
      </c>
      <c r="C35" s="391" t="str">
        <f ca="1">OFFSET(CL!$E$1,MATCH($A35,CL!$G$2:$G$99,0),0)</f>
        <v>Bayern Munich</v>
      </c>
      <c r="D35" s="397" t="str">
        <f ca="1">OFFSET(CL!J$1,MATCH($A35,CL!$G$2:$G$99,0),0)</f>
        <v>Real Madrid</v>
      </c>
      <c r="E35" s="398" t="str">
        <f ca="1">OFFSET(CL!K$1,MATCH($A35,CL!$G$2:$G$99,0),0)</f>
        <v>Dynamo Kyiv</v>
      </c>
      <c r="F35" s="282" t="str">
        <f ca="1">OFFSET(EL!$C$1,MATCH($A35,EL!$G$2:$G$64,0),0)</f>
        <v>IFK Göteborg</v>
      </c>
      <c r="G35" s="283" t="str">
        <f ca="1">OFFSET(EL!$E$1,MATCH($A35,EL!$G$2:$G$64,0),0)</f>
        <v>Dundee Utd</v>
      </c>
      <c r="H35" s="97" t="str">
        <f ca="1">OFFSET(Conf!$C$1,MATCH($A35,Conf!$G$2:$G$64,0),0)</f>
        <v>Ajax</v>
      </c>
      <c r="I35" s="98" t="str">
        <f ca="1">OFFSET(Conf!$E$1,MATCH($A35,Conf!$G$2:$G$64,0),0)</f>
        <v>Lokomotive Leipzig</v>
      </c>
    </row>
    <row r="36" spans="1:9" ht="15.75" x14ac:dyDescent="0.25">
      <c r="A36" s="191">
        <v>1988</v>
      </c>
      <c r="B36" s="97" t="str">
        <f ca="1">OFFSET(CL!$C$1,MATCH($A36,CL!$G$2:$G$99,0),0)</f>
        <v>PSV Eindhoven</v>
      </c>
      <c r="C36" s="391" t="str">
        <f ca="1">OFFSET(CL!$E$1,MATCH($A36,CL!$G$2:$G$99,0),0)</f>
        <v>Benfica</v>
      </c>
      <c r="D36" s="397" t="str">
        <f ca="1">OFFSET(CL!J$1,MATCH($A36,CL!$G$2:$G$99,0),0)</f>
        <v>Real Madrid</v>
      </c>
      <c r="E36" s="398" t="str">
        <f ca="1">OFFSET(CL!K$1,MATCH($A36,CL!$G$2:$G$99,0),0)</f>
        <v>Steaua București</v>
      </c>
      <c r="F36" s="282" t="str">
        <f ca="1">OFFSET(EL!$C$1,MATCH($A36,EL!$G$2:$G$64,0),0)</f>
        <v>Bayer Leverkusen</v>
      </c>
      <c r="G36" s="283" t="str">
        <f ca="1">OFFSET(EL!$E$1,MATCH($A36,EL!$G$2:$G$64,0),0)</f>
        <v>Espanyol</v>
      </c>
      <c r="H36" s="97" t="str">
        <f ca="1">OFFSET(Conf!$C$1,MATCH($A36,Conf!$G$2:$G$64,0),0)</f>
        <v>Mechelen</v>
      </c>
      <c r="I36" s="98" t="str">
        <f ca="1">OFFSET(Conf!$E$1,MATCH($A36,Conf!$G$2:$G$64,0),0)</f>
        <v>Ajax</v>
      </c>
    </row>
    <row r="37" spans="1:9" ht="15.75" x14ac:dyDescent="0.25">
      <c r="A37" s="191">
        <v>1989</v>
      </c>
      <c r="B37" s="97" t="str">
        <f ca="1">OFFSET(CL!$C$1,MATCH($A37,CL!$G$2:$G$99,0),0)</f>
        <v>AC Milan</v>
      </c>
      <c r="C37" s="391" t="str">
        <f ca="1">OFFSET(CL!$E$1,MATCH($A37,CL!$G$2:$G$99,0),0)</f>
        <v>Steaua București</v>
      </c>
      <c r="D37" s="397" t="str">
        <f ca="1">OFFSET(CL!J$1,MATCH($A37,CL!$G$2:$G$99,0),0)</f>
        <v>Real Madrid</v>
      </c>
      <c r="E37" s="398" t="str">
        <f ca="1">OFFSET(CL!K$1,MATCH($A37,CL!$G$2:$G$99,0),0)</f>
        <v>Galatasaray</v>
      </c>
      <c r="F37" s="282" t="str">
        <f ca="1">OFFSET(EL!$C$1,MATCH($A37,EL!$G$2:$G$64,0),0)</f>
        <v>Napoli</v>
      </c>
      <c r="G37" s="283" t="str">
        <f ca="1">OFFSET(EL!$E$1,MATCH($A37,EL!$G$2:$G$64,0),0)</f>
        <v>VfB Stuttgart</v>
      </c>
      <c r="H37" s="97" t="str">
        <f ca="1">OFFSET(Conf!$C$1,MATCH($A37,Conf!$G$2:$G$64,0),0)</f>
        <v>Barcelona</v>
      </c>
      <c r="I37" s="98" t="str">
        <f ca="1">OFFSET(Conf!$E$1,MATCH($A37,Conf!$G$2:$G$64,0),0)</f>
        <v>Sampdoria</v>
      </c>
    </row>
    <row r="38" spans="1:9" ht="15.75" x14ac:dyDescent="0.25">
      <c r="A38" s="191">
        <v>1990</v>
      </c>
      <c r="B38" s="97" t="str">
        <f ca="1">OFFSET(CL!$C$1,MATCH($A38,CL!$G$2:$G$99,0),0)</f>
        <v>AC Milan</v>
      </c>
      <c r="C38" s="391" t="str">
        <f ca="1">OFFSET(CL!$E$1,MATCH($A38,CL!$G$2:$G$99,0),0)</f>
        <v>Benfica</v>
      </c>
      <c r="D38" s="397" t="str">
        <f ca="1">OFFSET(CL!J$1,MATCH($A38,CL!$G$2:$G$99,0),0)</f>
        <v>Bayern Munich</v>
      </c>
      <c r="E38" s="398" t="str">
        <f ca="1">OFFSET(CL!K$1,MATCH($A38,CL!$G$2:$G$99,0),0)</f>
        <v>Marseille</v>
      </c>
      <c r="F38" s="282" t="str">
        <f ca="1">OFFSET(EL!$C$1,MATCH($A38,EL!$G$2:$G$64,0),0)</f>
        <v>Juventus</v>
      </c>
      <c r="G38" s="283" t="str">
        <f ca="1">OFFSET(EL!$E$1,MATCH($A38,EL!$G$2:$G$64,0),0)</f>
        <v>Fiorentina</v>
      </c>
      <c r="H38" s="97" t="str">
        <f ca="1">OFFSET(Conf!$C$1,MATCH($A38,Conf!$G$2:$G$64,0),0)</f>
        <v>Sampdoria</v>
      </c>
      <c r="I38" s="98" t="str">
        <f ca="1">OFFSET(Conf!$E$1,MATCH($A38,Conf!$G$2:$G$64,0),0)</f>
        <v>Anderlecht</v>
      </c>
    </row>
    <row r="39" spans="1:9" ht="15.75" x14ac:dyDescent="0.25">
      <c r="A39" s="191">
        <v>1991</v>
      </c>
      <c r="B39" s="97" t="str">
        <f ca="1">OFFSET(CL!$C$1,MATCH($A39,CL!$G$2:$G$99,0),0)</f>
        <v>Red Star Belgrade</v>
      </c>
      <c r="C39" s="391" t="str">
        <f ca="1">OFFSET(CL!$E$1,MATCH($A39,CL!$G$2:$G$99,0),0)</f>
        <v>Marseille</v>
      </c>
      <c r="D39" s="397" t="str">
        <f ca="1">OFFSET(CL!J$1,MATCH($A39,CL!$G$2:$G$99,0),0)</f>
        <v>Spartak Moscow</v>
      </c>
      <c r="E39" s="398" t="str">
        <f ca="1">OFFSET(CL!K$1,MATCH($A39,CL!$G$2:$G$99,0),0)</f>
        <v>Bayern Munich</v>
      </c>
      <c r="F39" s="282" t="str">
        <f ca="1">OFFSET(EL!$C$1,MATCH($A39,EL!$G$2:$G$64,0),0)</f>
        <v>Inter Milan</v>
      </c>
      <c r="G39" s="283" t="str">
        <f ca="1">OFFSET(EL!$E$1,MATCH($A39,EL!$G$2:$G$64,0),0)</f>
        <v>AS Roma</v>
      </c>
      <c r="H39" s="97" t="str">
        <f ca="1">OFFSET(Conf!$C$1,MATCH($A39,Conf!$G$2:$G$64,0),0)</f>
        <v>Man Utd</v>
      </c>
      <c r="I39" s="98" t="str">
        <f ca="1">OFFSET(Conf!$E$1,MATCH($A39,Conf!$G$2:$G$64,0),0)</f>
        <v>Barcelona</v>
      </c>
    </row>
    <row r="40" spans="1:9" ht="15.75" x14ac:dyDescent="0.25">
      <c r="A40" s="191">
        <v>1992</v>
      </c>
      <c r="B40" s="97" t="str">
        <f ca="1">OFFSET(CL!$C$1,MATCH($A40,CL!$G$2:$G$99,0),0)</f>
        <v>Barcelona</v>
      </c>
      <c r="C40" s="391" t="str">
        <f ca="1">OFFSET(CL!$E$1,MATCH($A40,CL!$G$2:$G$99,0),0)</f>
        <v>Sampdoria</v>
      </c>
      <c r="D40" s="397" t="str">
        <f ca="1">OFFSET(CL!J$1,MATCH($A40,CL!$G$2:$G$99,0),0)</f>
        <v>Red Star Belgrade</v>
      </c>
      <c r="E40" s="398" t="str">
        <f ca="1">OFFSET(CL!K$1,MATCH($A40,CL!$G$2:$G$99,0),0)</f>
        <v>Sparta Prague</v>
      </c>
      <c r="F40" s="282" t="str">
        <f ca="1">OFFSET(EL!$C$1,MATCH($A40,EL!$G$2:$G$64,0),0)</f>
        <v>Ajax</v>
      </c>
      <c r="G40" s="283" t="str">
        <f ca="1">OFFSET(EL!$E$1,MATCH($A40,EL!$G$2:$G$64,0),0)</f>
        <v>Torino</v>
      </c>
      <c r="H40" s="97" t="str">
        <f ca="1">OFFSET(Conf!$C$1,MATCH($A40,Conf!$G$2:$G$64,0),0)</f>
        <v>Werder Bremen</v>
      </c>
      <c r="I40" s="98" t="str">
        <f ca="1">OFFSET(Conf!$E$1,MATCH($A40,Conf!$G$2:$G$64,0),0)</f>
        <v>Monaco</v>
      </c>
    </row>
    <row r="41" spans="1:9" ht="15.75" x14ac:dyDescent="0.25">
      <c r="A41" s="191">
        <v>1993</v>
      </c>
      <c r="B41" s="104" t="str">
        <f ca="1">OFFSET(CL!$C$1,MATCH($A41,CL!$G$2:$G$99,0),0)</f>
        <v>Marseille</v>
      </c>
      <c r="C41" s="392" t="str">
        <f ca="1">OFFSET(CL!$E$1,MATCH($A41,CL!$G$2:$G$99,0),0)</f>
        <v>AC Milan</v>
      </c>
      <c r="D41" s="397" t="str">
        <f ca="1">OFFSET(CL!J$1,MATCH($A41,CL!$G$2:$G$99,0),0)</f>
        <v>Rangers</v>
      </c>
      <c r="E41" s="398" t="str">
        <f ca="1">OFFSET(CL!K$1,MATCH($A41,CL!$G$2:$G$99,0),0)</f>
        <v>IFK Göteborg</v>
      </c>
      <c r="F41" s="282" t="str">
        <f ca="1">OFFSET(EL!$C$1,MATCH($A41,EL!$G$2:$G$64,0),0)</f>
        <v>Juventus</v>
      </c>
      <c r="G41" s="283" t="str">
        <f ca="1">OFFSET(EL!$E$1,MATCH($A41,EL!$G$2:$G$64,0),0)</f>
        <v>Borussia Dortmund</v>
      </c>
      <c r="H41" s="97" t="str">
        <f ca="1">OFFSET(Conf!$C$1,MATCH($A41,Conf!$G$2:$G$64,0),0)</f>
        <v>Parma</v>
      </c>
      <c r="I41" s="98" t="str">
        <f ca="1">OFFSET(Conf!$E$1,MATCH($A41,Conf!$G$2:$G$64,0),0)</f>
        <v>Royal Antwerp</v>
      </c>
    </row>
    <row r="42" spans="1:9" ht="15.75" x14ac:dyDescent="0.25">
      <c r="A42" s="191">
        <v>1994</v>
      </c>
      <c r="B42" s="104" t="str">
        <f ca="1">OFFSET(CL!$C$1,MATCH($A42,CL!$G$2:$G$99,0),0)</f>
        <v>AC Milan</v>
      </c>
      <c r="C42" s="392" t="str">
        <f ca="1">OFFSET(CL!$E$1,MATCH($A42,CL!$G$2:$G$99,0),0)</f>
        <v>Barcelona</v>
      </c>
      <c r="D42" s="397" t="str">
        <f ca="1">OFFSET(CL!J$1,MATCH($A42,CL!$G$2:$G$99,0),0)</f>
        <v>Porto</v>
      </c>
      <c r="E42" s="398" t="str">
        <f ca="1">OFFSET(CL!K$1,MATCH($A42,CL!$G$2:$G$99,0),0)</f>
        <v>Monaco</v>
      </c>
      <c r="F42" s="282" t="str">
        <f ca="1">OFFSET(EL!$C$1,MATCH($A42,EL!$G$2:$G$64,0),0)</f>
        <v>Inter Milan</v>
      </c>
      <c r="G42" s="283" t="str">
        <f ca="1">OFFSET(EL!$E$1,MATCH($A42,EL!$G$2:$G$64,0),0)</f>
        <v>Casino Salzburg</v>
      </c>
      <c r="H42" s="97" t="str">
        <f ca="1">OFFSET(Conf!$C$1,MATCH($A42,Conf!$G$2:$G$64,0),0)</f>
        <v>Arsenal</v>
      </c>
      <c r="I42" s="98" t="str">
        <f ca="1">OFFSET(Conf!$E$1,MATCH($A42,Conf!$G$2:$G$64,0),0)</f>
        <v>Parma</v>
      </c>
    </row>
    <row r="43" spans="1:9" ht="15.75" x14ac:dyDescent="0.25">
      <c r="A43" s="191">
        <v>1995</v>
      </c>
      <c r="B43" s="104" t="str">
        <f ca="1">OFFSET(CL!$C$1,MATCH($A43,CL!$G$2:$G$99,0),0)</f>
        <v>Ajax</v>
      </c>
      <c r="C43" s="392" t="str">
        <f ca="1">OFFSET(CL!$E$1,MATCH($A43,CL!$G$2:$G$99,0),0)</f>
        <v>AC Milan</v>
      </c>
      <c r="D43" s="397" t="str">
        <f ca="1">OFFSET(CL!J$1,MATCH($A43,CL!$G$2:$G$99,0),0)</f>
        <v>Bayern Munich</v>
      </c>
      <c r="E43" s="398" t="str">
        <f ca="1">OFFSET(CL!K$1,MATCH($A43,CL!$G$2:$G$99,0),0)</f>
        <v>Paris Saint-Germain</v>
      </c>
      <c r="F43" s="282" t="str">
        <f ca="1">OFFSET(EL!$C$1,MATCH($A43,EL!$G$2:$G$64,0),0)</f>
        <v>Parma</v>
      </c>
      <c r="G43" s="283" t="str">
        <f ca="1">OFFSET(EL!$E$1,MATCH($A43,EL!$G$2:$G$64,0),0)</f>
        <v>Juventus</v>
      </c>
      <c r="H43" s="97" t="str">
        <f ca="1">OFFSET(Conf!$C$1,MATCH($A43,Conf!$G$2:$G$64,0),0)</f>
        <v>Real Zaragoza</v>
      </c>
      <c r="I43" s="98" t="str">
        <f ca="1">OFFSET(Conf!$E$1,MATCH($A43,Conf!$G$2:$G$64,0),0)</f>
        <v>Arsenal</v>
      </c>
    </row>
    <row r="44" spans="1:9" ht="15.75" x14ac:dyDescent="0.25">
      <c r="A44" s="191">
        <v>1996</v>
      </c>
      <c r="B44" s="104" t="str">
        <f ca="1">OFFSET(CL!$C$1,MATCH($A44,CL!$G$2:$G$99,0),0)</f>
        <v>Juventus</v>
      </c>
      <c r="C44" s="392" t="str">
        <f ca="1">OFFSET(CL!$E$1,MATCH($A44,CL!$G$2:$G$99,0),0)</f>
        <v>Ajax</v>
      </c>
      <c r="D44" s="397" t="str">
        <f ca="1">OFFSET(CL!J$1,MATCH($A44,CL!$G$2:$G$99,0),0)</f>
        <v>Panathinaikos</v>
      </c>
      <c r="E44" s="398" t="str">
        <f ca="1">OFFSET(CL!K$1,MATCH($A44,CL!$G$2:$G$99,0),0)</f>
        <v>Nantes</v>
      </c>
      <c r="F44" s="282" t="str">
        <f ca="1">OFFSET(EL!$C$1,MATCH($A44,EL!$G$2:$G$64,0),0)</f>
        <v>Bayern Munich</v>
      </c>
      <c r="G44" s="283" t="str">
        <f ca="1">OFFSET(EL!$E$1,MATCH($A44,EL!$G$2:$G$64,0),0)</f>
        <v>Bordeaux</v>
      </c>
      <c r="H44" s="97" t="str">
        <f ca="1">OFFSET(Conf!$C$1,MATCH($A44,Conf!$G$2:$G$64,0),0)</f>
        <v>Paris Saint-Germain</v>
      </c>
      <c r="I44" s="98" t="str">
        <f ca="1">OFFSET(Conf!$E$1,MATCH($A44,Conf!$G$2:$G$64,0),0)</f>
        <v>Rapid Wien</v>
      </c>
    </row>
    <row r="45" spans="1:9" ht="15.75" x14ac:dyDescent="0.25">
      <c r="A45" s="191">
        <v>1997</v>
      </c>
      <c r="B45" s="104" t="str">
        <f ca="1">OFFSET(CL!$C$1,MATCH($A45,CL!$G$2:$G$99,0),0)</f>
        <v>Borussia Dortmund</v>
      </c>
      <c r="C45" s="392" t="str">
        <f ca="1">OFFSET(CL!$E$1,MATCH($A45,CL!$G$2:$G$99,0),0)</f>
        <v>Juventus</v>
      </c>
      <c r="D45" s="397" t="str">
        <f ca="1">OFFSET(CL!J$1,MATCH($A45,CL!$G$2:$G$99,0),0)</f>
        <v>Man Utd</v>
      </c>
      <c r="E45" s="398" t="str">
        <f ca="1">OFFSET(CL!K$1,MATCH($A45,CL!$G$2:$G$99,0),0)</f>
        <v>Ajax</v>
      </c>
      <c r="F45" s="282" t="str">
        <f ca="1">OFFSET(EL!$C$1,MATCH($A45,EL!$G$2:$G$64,0),0)</f>
        <v>Schalke 04</v>
      </c>
      <c r="G45" s="283" t="str">
        <f ca="1">OFFSET(EL!$E$1,MATCH($A45,EL!$G$2:$G$64,0),0)</f>
        <v>Inter Milan</v>
      </c>
      <c r="H45" s="97" t="str">
        <f ca="1">OFFSET(Conf!$C$1,MATCH($A45,Conf!$G$2:$G$64,0),0)</f>
        <v>Barcelona</v>
      </c>
      <c r="I45" s="98" t="str">
        <f ca="1">OFFSET(Conf!$E$1,MATCH($A45,Conf!$G$2:$G$64,0),0)</f>
        <v>Paris Saint-Germain</v>
      </c>
    </row>
    <row r="46" spans="1:9" ht="15.75" x14ac:dyDescent="0.25">
      <c r="A46" s="191">
        <v>1998</v>
      </c>
      <c r="B46" s="104" t="str">
        <f ca="1">OFFSET(CL!$C$1,MATCH($A46,CL!$G$2:$G$99,0),0)</f>
        <v>Real Madrid</v>
      </c>
      <c r="C46" s="392" t="str">
        <f ca="1">OFFSET(CL!$E$1,MATCH($A46,CL!$G$2:$G$99,0),0)</f>
        <v>Juventus</v>
      </c>
      <c r="D46" s="397" t="str">
        <f ca="1">OFFSET(CL!J$1,MATCH($A46,CL!$G$2:$G$99,0),0)</f>
        <v>Borussia Dortmund</v>
      </c>
      <c r="E46" s="398" t="str">
        <f ca="1">OFFSET(CL!K$1,MATCH($A46,CL!$G$2:$G$99,0),0)</f>
        <v>Monaco</v>
      </c>
      <c r="F46" s="97" t="str">
        <f ca="1">OFFSET(EL!$C$1,MATCH($A46,EL!$G$2:$G$99,0),0)</f>
        <v>Inter Milan</v>
      </c>
      <c r="G46" s="98" t="str">
        <f ca="1">OFFSET(EL!$E$1,MATCH($A46,EL!$G$2:$G$99,0),0)</f>
        <v>Lazio</v>
      </c>
      <c r="H46" s="97" t="str">
        <f ca="1">OFFSET(Conf!$C$1,MATCH($A46,Conf!$G$2:$G$64,0),0)</f>
        <v>Chelsea</v>
      </c>
      <c r="I46" s="98" t="str">
        <f ca="1">OFFSET(Conf!$E$1,MATCH($A46,Conf!$G$2:$G$64,0),0)</f>
        <v>VfB Stuttgart</v>
      </c>
    </row>
    <row r="47" spans="1:9" ht="15.75" x14ac:dyDescent="0.25">
      <c r="A47" s="191">
        <v>1999</v>
      </c>
      <c r="B47" s="104" t="str">
        <f ca="1">OFFSET(CL!$C$1,MATCH($A47,CL!$G$2:$G$99,0),0)</f>
        <v>Man Utd</v>
      </c>
      <c r="C47" s="392" t="str">
        <f ca="1">OFFSET(CL!$E$1,MATCH($A47,CL!$G$2:$G$99,0),0)</f>
        <v>Bayern Munich</v>
      </c>
      <c r="D47" s="397" t="str">
        <f ca="1">OFFSET(CL!J$1,MATCH($A47,CL!$G$2:$G$99,0),0)</f>
        <v>Dynamo Kyiv</v>
      </c>
      <c r="E47" s="398" t="str">
        <f ca="1">OFFSET(CL!K$1,MATCH($A47,CL!$G$2:$G$99,0),0)</f>
        <v>Juventus</v>
      </c>
      <c r="F47" s="97" t="str">
        <f ca="1">OFFSET(EL!$C$1,MATCH($A47,EL!$G$2:$G$99,0),0)</f>
        <v>Parma</v>
      </c>
      <c r="G47" s="98" t="str">
        <f ca="1">OFFSET(EL!$E$1,MATCH($A47,EL!$G$2:$G$99,0),0)</f>
        <v>Marseille</v>
      </c>
      <c r="H47" s="97" t="str">
        <f ca="1">OFFSET(Conf!$C$1,MATCH($A47,Conf!$G$2:$G$64,0),0)</f>
        <v>Lazio</v>
      </c>
      <c r="I47" s="98" t="str">
        <f ca="1">OFFSET(Conf!$E$1,MATCH($A47,Conf!$G$2:$G$64,0),0)</f>
        <v>Mallorca</v>
      </c>
    </row>
    <row r="48" spans="1:9" ht="15.75" x14ac:dyDescent="0.25">
      <c r="A48" s="191">
        <v>2000</v>
      </c>
      <c r="B48" s="104" t="str">
        <f ca="1">OFFSET(CL!$C$1,MATCH($A48,CL!$G$2:$G$99,0),0)</f>
        <v>Real Madrid</v>
      </c>
      <c r="C48" s="392" t="str">
        <f ca="1">OFFSET(CL!$E$1,MATCH($A48,CL!$G$2:$G$99,0),0)</f>
        <v>Valencia</v>
      </c>
      <c r="D48" s="397" t="str">
        <f ca="1">OFFSET(CL!J$1,MATCH($A48,CL!$G$2:$G$99,0),0)</f>
        <v>Barcelona</v>
      </c>
      <c r="E48" s="398" t="str">
        <f ca="1">OFFSET(CL!K$1,MATCH($A48,CL!$G$2:$G$99,0),0)</f>
        <v>Bayern Munich</v>
      </c>
      <c r="F48" s="97" t="str">
        <f ca="1">OFFSET(EL!$C$1,MATCH($A48,EL!$G$2:$G$99,0),0)</f>
        <v>Galatasaray</v>
      </c>
      <c r="G48" s="98" t="str">
        <f ca="1">OFFSET(EL!$E$1,MATCH($A48,EL!$G$2:$G$99,0),0)</f>
        <v>Arsenal</v>
      </c>
      <c r="H48" s="99"/>
      <c r="I48" s="100"/>
    </row>
    <row r="49" spans="1:9" ht="15.75" x14ac:dyDescent="0.25">
      <c r="A49" s="191">
        <v>2001</v>
      </c>
      <c r="B49" s="104" t="str">
        <f ca="1">OFFSET(CL!$C$1,MATCH($A49,CL!$G$2:$G$99,0),0)</f>
        <v>Bayern Munich</v>
      </c>
      <c r="C49" s="392" t="str">
        <f ca="1">OFFSET(CL!$E$1,MATCH($A49,CL!$G$2:$G$99,0),0)</f>
        <v>Valencia</v>
      </c>
      <c r="D49" s="397" t="str">
        <f ca="1">OFFSET(CL!J$1,MATCH($A49,CL!$G$2:$G$99,0),0)</f>
        <v>Leeds</v>
      </c>
      <c r="E49" s="398" t="str">
        <f ca="1">OFFSET(CL!K$1,MATCH($A49,CL!$G$2:$G$99,0),0)</f>
        <v>Real Madrid</v>
      </c>
      <c r="F49" s="97" t="str">
        <f ca="1">OFFSET(EL!$C$1,MATCH($A49,EL!$G$2:$G$99,0),0)</f>
        <v>Liverpool</v>
      </c>
      <c r="G49" s="98" t="str">
        <f ca="1">OFFSET(EL!$E$1,MATCH($A49,EL!$G$2:$G$99,0),0)</f>
        <v>Deportivo Alavés</v>
      </c>
      <c r="H49" s="99"/>
      <c r="I49" s="100"/>
    </row>
    <row r="50" spans="1:9" ht="15.75" x14ac:dyDescent="0.25">
      <c r="A50" s="191">
        <v>2002</v>
      </c>
      <c r="B50" s="104" t="str">
        <f ca="1">OFFSET(CL!$C$1,MATCH($A50,CL!$G$2:$G$99,0),0)</f>
        <v>Real Madrid</v>
      </c>
      <c r="C50" s="392" t="str">
        <f ca="1">OFFSET(CL!$E$1,MATCH($A50,CL!$G$2:$G$99,0),0)</f>
        <v>Bayer Leverkusen</v>
      </c>
      <c r="D50" s="397" t="str">
        <f ca="1">OFFSET(CL!J$1,MATCH($A50,CL!$G$2:$G$99,0),0)</f>
        <v>Man Utd</v>
      </c>
      <c r="E50" s="398" t="str">
        <f ca="1">OFFSET(CL!K$1,MATCH($A50,CL!$G$2:$G$99,0),0)</f>
        <v>Barcelona</v>
      </c>
      <c r="F50" s="97" t="str">
        <f ca="1">OFFSET(EL!$C$1,MATCH($A50,EL!$G$2:$G$99,0),0)</f>
        <v>Feyenoord</v>
      </c>
      <c r="G50" s="98" t="str">
        <f ca="1">OFFSET(EL!$E$1,MATCH($A50,EL!$G$2:$G$99,0),0)</f>
        <v>Borussia Dortmund</v>
      </c>
      <c r="H50" s="99"/>
      <c r="I50" s="100"/>
    </row>
    <row r="51" spans="1:9" ht="15.75" x14ac:dyDescent="0.25">
      <c r="A51" s="191">
        <v>2003</v>
      </c>
      <c r="B51" s="104" t="str">
        <f ca="1">OFFSET(CL!$C$1,MATCH($A51,CL!$G$2:$G$99,0),0)</f>
        <v>AC Milan</v>
      </c>
      <c r="C51" s="392" t="str">
        <f ca="1">OFFSET(CL!$E$1,MATCH($A51,CL!$G$2:$G$99,0),0)</f>
        <v>Juventus</v>
      </c>
      <c r="D51" s="397" t="str">
        <f ca="1">OFFSET(CL!J$1,MATCH($A51,CL!$G$2:$G$99,0),0)</f>
        <v>Real Madrid</v>
      </c>
      <c r="E51" s="398" t="str">
        <f ca="1">OFFSET(CL!K$1,MATCH($A51,CL!$G$2:$G$99,0),0)</f>
        <v>Inter Milan</v>
      </c>
      <c r="F51" s="97" t="str">
        <f ca="1">OFFSET(EL!$C$1,MATCH($A51,EL!$G$2:$G$99,0),0)</f>
        <v>Porto</v>
      </c>
      <c r="G51" s="98" t="str">
        <f ca="1">OFFSET(EL!$E$1,MATCH($A51,EL!$G$2:$G$99,0),0)</f>
        <v>Celtic</v>
      </c>
      <c r="H51" s="99"/>
      <c r="I51" s="100"/>
    </row>
    <row r="52" spans="1:9" ht="15.75" x14ac:dyDescent="0.25">
      <c r="A52" s="191">
        <v>2004</v>
      </c>
      <c r="B52" s="104" t="str">
        <f ca="1">OFFSET(CL!$C$1,MATCH($A52,CL!$G$2:$G$99,0),0)</f>
        <v>Porto</v>
      </c>
      <c r="C52" s="392" t="str">
        <f ca="1">OFFSET(CL!$E$1,MATCH($A52,CL!$G$2:$G$99,0),0)</f>
        <v>Monaco</v>
      </c>
      <c r="D52" s="397" t="str">
        <f ca="1">OFFSET(CL!J$1,MATCH($A52,CL!$G$2:$G$99,0),0)</f>
        <v>Chelsea</v>
      </c>
      <c r="E52" s="398" t="str">
        <f ca="1">OFFSET(CL!K$1,MATCH($A52,CL!$G$2:$G$99,0),0)</f>
        <v>Deportivo La Caruna</v>
      </c>
      <c r="F52" s="97" t="str">
        <f ca="1">OFFSET(EL!$C$1,MATCH($A52,EL!$G$2:$G$99,0),0)</f>
        <v>Valencia</v>
      </c>
      <c r="G52" s="98" t="str">
        <f ca="1">OFFSET(EL!$E$1,MATCH($A52,EL!$G$2:$G$99,0),0)</f>
        <v>Marseille</v>
      </c>
      <c r="H52" s="99"/>
      <c r="I52" s="100"/>
    </row>
    <row r="53" spans="1:9" ht="15.75" x14ac:dyDescent="0.25">
      <c r="A53" s="191">
        <v>2005</v>
      </c>
      <c r="B53" s="104" t="str">
        <f ca="1">OFFSET(CL!$C$1,MATCH($A53,CL!$G$2:$G$99,0),0)</f>
        <v>Liverpool</v>
      </c>
      <c r="C53" s="392" t="str">
        <f ca="1">OFFSET(CL!$E$1,MATCH($A53,CL!$G$2:$G$99,0),0)</f>
        <v>AC Milan</v>
      </c>
      <c r="D53" s="397" t="str">
        <f ca="1">OFFSET(CL!J$1,MATCH($A53,CL!$G$2:$G$99,0),0)</f>
        <v>Chelsea</v>
      </c>
      <c r="E53" s="398" t="str">
        <f ca="1">OFFSET(CL!K$1,MATCH($A53,CL!$G$2:$G$99,0),0)</f>
        <v>PSV Eindhoven</v>
      </c>
      <c r="F53" s="104" t="str">
        <f ca="1">OFFSET(EL!$C$1,MATCH($A53,EL!$G$2:$G$99,0),0)</f>
        <v>CSKA Moscow</v>
      </c>
      <c r="G53" s="276" t="str">
        <f ca="1">OFFSET(EL!$E$1,MATCH($A53,EL!$G$2:$G$99,0),0)</f>
        <v>Sporting CP</v>
      </c>
      <c r="H53" s="99"/>
      <c r="I53" s="100"/>
    </row>
    <row r="54" spans="1:9" ht="15.75" x14ac:dyDescent="0.25">
      <c r="A54" s="191">
        <v>2006</v>
      </c>
      <c r="B54" s="104" t="str">
        <f ca="1">OFFSET(CL!$C$1,MATCH($A54,CL!$G$2:$G$99,0),0)</f>
        <v>Barcelona</v>
      </c>
      <c r="C54" s="392" t="str">
        <f ca="1">OFFSET(CL!$E$1,MATCH($A54,CL!$G$2:$G$99,0),0)</f>
        <v>Arsenal</v>
      </c>
      <c r="D54" s="397" t="str">
        <f ca="1">OFFSET(CL!J$1,MATCH($A54,CL!$G$2:$G$99,0),0)</f>
        <v>AC Milan</v>
      </c>
      <c r="E54" s="398" t="str">
        <f ca="1">OFFSET(CL!K$1,MATCH($A54,CL!$G$2:$G$99,0),0)</f>
        <v>Villareal</v>
      </c>
      <c r="F54" s="104" t="str">
        <f ca="1">OFFSET(EL!$C$1,MATCH($A54,EL!$G$2:$G$99,0),0)</f>
        <v>Sevilla</v>
      </c>
      <c r="G54" s="276" t="str">
        <f ca="1">OFFSET(EL!$E$1,MATCH($A54,EL!$G$2:$G$99,0),0)</f>
        <v>Middlesbrough</v>
      </c>
      <c r="H54" s="99"/>
      <c r="I54" s="100"/>
    </row>
    <row r="55" spans="1:9" ht="15.75" x14ac:dyDescent="0.25">
      <c r="A55" s="191">
        <v>2007</v>
      </c>
      <c r="B55" s="104" t="str">
        <f ca="1">OFFSET(CL!$C$1,MATCH($A55,CL!$G$2:$G$99,0),0)</f>
        <v>AC Milan</v>
      </c>
      <c r="C55" s="392" t="str">
        <f ca="1">OFFSET(CL!$E$1,MATCH($A55,CL!$G$2:$G$99,0),0)</f>
        <v>Liverpool</v>
      </c>
      <c r="D55" s="397" t="str">
        <f ca="1">OFFSET(CL!J$1,MATCH($A55,CL!$G$2:$G$99,0),0)</f>
        <v>Chelsea</v>
      </c>
      <c r="E55" s="398" t="str">
        <f ca="1">OFFSET(CL!K$1,MATCH($A55,CL!$G$2:$G$99,0),0)</f>
        <v>Man Utd</v>
      </c>
      <c r="F55" s="104" t="str">
        <f ca="1">OFFSET(EL!$C$1,MATCH($A55,EL!$G$2:$G$99,0),0)</f>
        <v>Sevilla</v>
      </c>
      <c r="G55" s="276" t="str">
        <f ca="1">OFFSET(EL!$E$1,MATCH($A55,EL!$G$2:$G$99,0),0)</f>
        <v>Espanyol</v>
      </c>
      <c r="H55" s="99"/>
      <c r="I55" s="100"/>
    </row>
    <row r="56" spans="1:9" ht="15.75" x14ac:dyDescent="0.25">
      <c r="A56" s="191">
        <v>2008</v>
      </c>
      <c r="B56" s="104" t="str">
        <f ca="1">OFFSET(CL!$C$1,MATCH($A56,CL!$G$2:$G$99,0),0)</f>
        <v>Man Utd</v>
      </c>
      <c r="C56" s="392" t="str">
        <f ca="1">OFFSET(CL!$E$1,MATCH($A56,CL!$G$2:$G$99,0),0)</f>
        <v>Chelsea</v>
      </c>
      <c r="D56" s="397" t="str">
        <f ca="1">OFFSET(CL!J$1,MATCH($A56,CL!$G$2:$G$99,0),0)</f>
        <v>Liverpool</v>
      </c>
      <c r="E56" s="398" t="str">
        <f ca="1">OFFSET(CL!K$1,MATCH($A56,CL!$G$2:$G$99,0),0)</f>
        <v>Barcelona</v>
      </c>
      <c r="F56" s="104" t="str">
        <f ca="1">OFFSET(EL!$C$1,MATCH($A56,EL!$G$2:$G$99,0),0)</f>
        <v>Zenit Saint Petersburg</v>
      </c>
      <c r="G56" s="276" t="str">
        <f ca="1">OFFSET(EL!$E$1,MATCH($A56,EL!$G$2:$G$99,0),0)</f>
        <v>Rangers</v>
      </c>
      <c r="H56" s="99"/>
      <c r="I56" s="100"/>
    </row>
    <row r="57" spans="1:9" ht="15.75" x14ac:dyDescent="0.25">
      <c r="A57" s="191">
        <v>2009</v>
      </c>
      <c r="B57" s="104" t="str">
        <f ca="1">OFFSET(CL!$C$1,MATCH($A57,CL!$G$2:$G$99,0),0)</f>
        <v>Barcelona</v>
      </c>
      <c r="C57" s="392" t="str">
        <f ca="1">OFFSET(CL!$E$1,MATCH($A57,CL!$G$2:$G$99,0),0)</f>
        <v>Man Utd</v>
      </c>
      <c r="D57" s="397" t="str">
        <f ca="1">OFFSET(CL!J$1,MATCH($A57,CL!$G$2:$G$99,0),0)</f>
        <v>Chelsea</v>
      </c>
      <c r="E57" s="398" t="str">
        <f ca="1">OFFSET(CL!K$1,MATCH($A57,CL!$G$2:$G$99,0),0)</f>
        <v>Arsenal</v>
      </c>
      <c r="F57" s="104" t="str">
        <f ca="1">OFFSET(EL!$C$1,MATCH($A57,EL!$G$2:$G$99,0),0)</f>
        <v>Shakhtar Donetsk</v>
      </c>
      <c r="G57" s="276" t="str">
        <f ca="1">OFFSET(EL!$E$1,MATCH($A57,EL!$G$2:$G$99,0),0)</f>
        <v>Werder Bremen</v>
      </c>
      <c r="H57" s="99"/>
      <c r="I57" s="100"/>
    </row>
    <row r="58" spans="1:9" ht="15.75" x14ac:dyDescent="0.25">
      <c r="A58" s="191">
        <v>2010</v>
      </c>
      <c r="B58" s="104" t="str">
        <f ca="1">OFFSET(CL!$C$1,MATCH($A58,CL!$G$2:$G$99,0),0)</f>
        <v>Inter Milan</v>
      </c>
      <c r="C58" s="392" t="str">
        <f ca="1">OFFSET(CL!$E$1,MATCH($A58,CL!$G$2:$G$99,0),0)</f>
        <v>Bayern Munich</v>
      </c>
      <c r="D58" s="397" t="str">
        <f ca="1">OFFSET(CL!J$1,MATCH($A58,CL!$G$2:$G$99,0),0)</f>
        <v>Barcelona</v>
      </c>
      <c r="E58" s="398" t="str">
        <f ca="1">OFFSET(CL!K$1,MATCH($A58,CL!$G$2:$G$99,0),0)</f>
        <v>Lyon</v>
      </c>
      <c r="F58" s="104" t="str">
        <f ca="1">OFFSET(EL!$C$1,MATCH($A58,EL!$G$2:$G$99,0),0)</f>
        <v>Atlético Madrid</v>
      </c>
      <c r="G58" s="276" t="str">
        <f ca="1">OFFSET(EL!$E$1,MATCH($A58,EL!$G$2:$G$99,0),0)</f>
        <v>Fulham</v>
      </c>
      <c r="H58" s="99"/>
      <c r="I58" s="100"/>
    </row>
    <row r="59" spans="1:9" ht="15.75" x14ac:dyDescent="0.25">
      <c r="A59" s="191">
        <v>2011</v>
      </c>
      <c r="B59" s="104" t="str">
        <f ca="1">OFFSET(CL!$C$1,MATCH($A59,CL!$G$2:$G$99,0),0)</f>
        <v>Barcelona</v>
      </c>
      <c r="C59" s="392" t="str">
        <f ca="1">OFFSET(CL!$E$1,MATCH($A59,CL!$G$2:$G$99,0),0)</f>
        <v>Man Utd</v>
      </c>
      <c r="D59" s="397" t="str">
        <f ca="1">OFFSET(CL!J$1,MATCH($A59,CL!$G$2:$G$99,0),0)</f>
        <v>Real Madrid</v>
      </c>
      <c r="E59" s="398" t="str">
        <f ca="1">OFFSET(CL!K$1,MATCH($A59,CL!$G$2:$G$99,0),0)</f>
        <v>Schalke 04</v>
      </c>
      <c r="F59" s="104" t="str">
        <f ca="1">OFFSET(EL!$C$1,MATCH($A59,EL!$G$2:$G$99,0),0)</f>
        <v>Porto</v>
      </c>
      <c r="G59" s="276" t="str">
        <f ca="1">OFFSET(EL!$E$1,MATCH($A59,EL!$G$2:$G$99,0),0)</f>
        <v>Braga</v>
      </c>
      <c r="H59" s="99"/>
      <c r="I59" s="100"/>
    </row>
    <row r="60" spans="1:9" ht="15.75" x14ac:dyDescent="0.25">
      <c r="A60" s="191">
        <v>2012</v>
      </c>
      <c r="B60" s="104" t="str">
        <f ca="1">OFFSET(CL!$C$1,MATCH($A60,CL!$G$2:$G$99,0),0)</f>
        <v>Chelsea</v>
      </c>
      <c r="C60" s="392" t="str">
        <f ca="1">OFFSET(CL!$E$1,MATCH($A60,CL!$G$2:$G$99,0),0)</f>
        <v>Bayern Munich</v>
      </c>
      <c r="D60" s="397" t="str">
        <f ca="1">OFFSET(CL!J$1,MATCH($A60,CL!$G$2:$G$99,0),0)</f>
        <v>Real Madrid</v>
      </c>
      <c r="E60" s="398" t="str">
        <f ca="1">OFFSET(CL!K$1,MATCH($A60,CL!$G$2:$G$99,0),0)</f>
        <v>Barcelona</v>
      </c>
      <c r="F60" s="104" t="str">
        <f ca="1">OFFSET(EL!$C$1,MATCH($A60,EL!$G$2:$G$99,0),0)</f>
        <v>Atlético Madrid</v>
      </c>
      <c r="G60" s="276" t="str">
        <f ca="1">OFFSET(EL!$E$1,MATCH($A60,EL!$G$2:$G$99,0),0)</f>
        <v>Athletic Bilbao</v>
      </c>
      <c r="H60" s="99"/>
      <c r="I60" s="100"/>
    </row>
    <row r="61" spans="1:9" ht="15.75" x14ac:dyDescent="0.25">
      <c r="A61" s="191">
        <v>2013</v>
      </c>
      <c r="B61" s="104" t="str">
        <f ca="1">OFFSET(CL!$C$1,MATCH($A61,CL!$G$2:$G$99,0),0)</f>
        <v>Bayern Munich</v>
      </c>
      <c r="C61" s="392" t="str">
        <f ca="1">OFFSET(CL!$E$1,MATCH($A61,CL!$G$2:$G$99,0),0)</f>
        <v>Borussia Dortmund</v>
      </c>
      <c r="D61" s="397" t="str">
        <f ca="1">OFFSET(CL!J$1,MATCH($A61,CL!$G$2:$G$99,0),0)</f>
        <v>Real Madrid</v>
      </c>
      <c r="E61" s="398" t="str">
        <f ca="1">OFFSET(CL!K$1,MATCH($A61,CL!$G$2:$G$99,0),0)</f>
        <v>Barcelona</v>
      </c>
      <c r="F61" s="104" t="str">
        <f ca="1">OFFSET(EL!$C$1,MATCH($A61,EL!$G$2:$G$99,0),0)</f>
        <v>Chelsea</v>
      </c>
      <c r="G61" s="276" t="str">
        <f ca="1">OFFSET(EL!$E$1,MATCH($A61,EL!$G$2:$G$99,0),0)</f>
        <v>Benfica</v>
      </c>
      <c r="H61" s="99"/>
      <c r="I61" s="100"/>
    </row>
    <row r="62" spans="1:9" ht="15.75" x14ac:dyDescent="0.25">
      <c r="A62" s="191">
        <v>2014</v>
      </c>
      <c r="B62" s="104" t="str">
        <f ca="1">OFFSET(CL!$C$1,MATCH($A62,CL!$G$2:$G$99,0),0)</f>
        <v>Real Madrid</v>
      </c>
      <c r="C62" s="392" t="str">
        <f ca="1">OFFSET(CL!$E$1,MATCH($A62,CL!$G$2:$G$99,0),0)</f>
        <v>Atlético Madrid</v>
      </c>
      <c r="D62" s="397" t="str">
        <f ca="1">OFFSET(CL!J$1,MATCH($A62,CL!$G$2:$G$99,0),0)</f>
        <v>Chelsea</v>
      </c>
      <c r="E62" s="398" t="str">
        <f ca="1">OFFSET(CL!K$1,MATCH($A62,CL!$G$2:$G$99,0),0)</f>
        <v>Bayern Munich</v>
      </c>
      <c r="F62" s="104" t="str">
        <f ca="1">OFFSET(EL!$C$1,MATCH($A62,EL!$G$2:$G$99,0),0)</f>
        <v>Sevilla</v>
      </c>
      <c r="G62" s="276" t="str">
        <f ca="1">OFFSET(EL!$E$1,MATCH($A62,EL!$G$2:$G$99,0),0)</f>
        <v>Benfica</v>
      </c>
      <c r="H62" s="99"/>
      <c r="I62" s="100"/>
    </row>
    <row r="63" spans="1:9" ht="15.75" x14ac:dyDescent="0.25">
      <c r="A63" s="191">
        <v>2015</v>
      </c>
      <c r="B63" s="104" t="str">
        <f ca="1">OFFSET(CL!$C$1,MATCH($A63,CL!$G$2:$G$99,0),0)</f>
        <v>Barcelona</v>
      </c>
      <c r="C63" s="392" t="str">
        <f ca="1">OFFSET(CL!$E$1,MATCH($A63,CL!$G$2:$G$99,0),0)</f>
        <v>Juventus</v>
      </c>
      <c r="D63" s="397" t="str">
        <f ca="1">OFFSET(CL!J$1,MATCH($A63,CL!$G$2:$G$99,0),0)</f>
        <v>Real Madrid</v>
      </c>
      <c r="E63" s="398" t="str">
        <f ca="1">OFFSET(CL!K$1,MATCH($A63,CL!$G$2:$G$99,0),0)</f>
        <v>Bayern Munich</v>
      </c>
      <c r="F63" s="104" t="str">
        <f ca="1">OFFSET(EL!$C$1,MATCH($A63,EL!$G$2:$G$99,0),0)</f>
        <v>Sevilla</v>
      </c>
      <c r="G63" s="276" t="str">
        <f ca="1">OFFSET(EL!$E$1,MATCH($A63,EL!$G$2:$G$99,0),0)</f>
        <v>Dnipro Dnipropetrovsk</v>
      </c>
      <c r="H63" s="99"/>
      <c r="I63" s="100"/>
    </row>
    <row r="64" spans="1:9" ht="15.75" x14ac:dyDescent="0.25">
      <c r="A64" s="191">
        <v>2016</v>
      </c>
      <c r="B64" s="104" t="str">
        <f ca="1">OFFSET(CL!$C$1,MATCH($A64,CL!$G$2:$G$99,0),0)</f>
        <v>Real Madrid</v>
      </c>
      <c r="C64" s="392" t="str">
        <f ca="1">OFFSET(CL!$E$1,MATCH($A64,CL!$G$2:$G$99,0),0)</f>
        <v>Atlético Madrid</v>
      </c>
      <c r="D64" s="397" t="str">
        <f ca="1">OFFSET(CL!J$1,MATCH($A64,CL!$G$2:$G$99,0),0)</f>
        <v>Man City</v>
      </c>
      <c r="E64" s="398" t="str">
        <f ca="1">OFFSET(CL!K$1,MATCH($A64,CL!$G$2:$G$99,0),0)</f>
        <v>Bayern Munich</v>
      </c>
      <c r="F64" s="104" t="str">
        <f ca="1">OFFSET(EL!$C$1,MATCH($A64,EL!$G$2:$G$99,0),0)</f>
        <v>Sevilla</v>
      </c>
      <c r="G64" s="276" t="str">
        <f ca="1">OFFSET(EL!$E$1,MATCH($A64,EL!$G$2:$G$99,0),0)</f>
        <v>Liverpool</v>
      </c>
      <c r="H64" s="99"/>
      <c r="I64" s="100"/>
    </row>
    <row r="65" spans="1:9" ht="15.75" x14ac:dyDescent="0.25">
      <c r="A65" s="191">
        <v>2017</v>
      </c>
      <c r="B65" s="104" t="str">
        <f ca="1">OFFSET(CL!$C$1,MATCH($A65,CL!$G$2:$G$99,0),0)</f>
        <v>Real Madrid</v>
      </c>
      <c r="C65" s="392" t="str">
        <f ca="1">OFFSET(CL!$E$1,MATCH($A65,CL!$G$2:$G$99,0),0)</f>
        <v>Juventus</v>
      </c>
      <c r="D65" s="397" t="str">
        <f ca="1">OFFSET(CL!J$1,MATCH($A65,CL!$G$2:$G$99,0),0)</f>
        <v>Atlético Madrid</v>
      </c>
      <c r="E65" s="398" t="str">
        <f ca="1">OFFSET(CL!K$1,MATCH($A65,CL!$G$2:$G$99,0),0)</f>
        <v>Monaco</v>
      </c>
      <c r="F65" s="104" t="str">
        <f ca="1">OFFSET(EL!$C$1,MATCH($A65,EL!$G$2:$G$99,0),0)</f>
        <v>Man Utd</v>
      </c>
      <c r="G65" s="276" t="str">
        <f ca="1">OFFSET(EL!$E$1,MATCH($A65,EL!$G$2:$G$99,0),0)</f>
        <v>Ajax</v>
      </c>
      <c r="H65" s="99"/>
      <c r="I65" s="100"/>
    </row>
    <row r="66" spans="1:9" ht="15.75" x14ac:dyDescent="0.25">
      <c r="A66" s="191">
        <v>2018</v>
      </c>
      <c r="B66" s="104" t="str">
        <f ca="1">OFFSET(CL!$C$1,MATCH($A66,CL!$G$2:$G$99,0),0)</f>
        <v>Real Madrid</v>
      </c>
      <c r="C66" s="392" t="str">
        <f ca="1">OFFSET(CL!$E$1,MATCH($A66,CL!$G$2:$G$99,0),0)</f>
        <v>Liverpool</v>
      </c>
      <c r="D66" s="397" t="str">
        <f ca="1">OFFSET(CL!J$1,MATCH($A66,CL!$G$2:$G$99,0),0)</f>
        <v>Bayern Munich</v>
      </c>
      <c r="E66" s="398" t="str">
        <f ca="1">OFFSET(CL!K$1,MATCH($A66,CL!$G$2:$G$99,0),0)</f>
        <v>AS Roma</v>
      </c>
      <c r="F66" s="104" t="str">
        <f ca="1">OFFSET(EL!$C$1,MATCH($A66,EL!$G$2:$G$99,0),0)</f>
        <v>Atlético Madrid</v>
      </c>
      <c r="G66" s="276" t="str">
        <f ca="1">OFFSET(EL!$E$1,MATCH($A66,EL!$G$2:$G$99,0),0)</f>
        <v>Marseille</v>
      </c>
      <c r="H66" s="99"/>
      <c r="I66" s="100"/>
    </row>
    <row r="67" spans="1:9" ht="15.75" x14ac:dyDescent="0.25">
      <c r="A67" s="191">
        <v>2019</v>
      </c>
      <c r="B67" s="104" t="str">
        <f ca="1">OFFSET(CL!$C$1,MATCH($A67,CL!$G$2:$G$99,0),0)</f>
        <v>Liverpool</v>
      </c>
      <c r="C67" s="392" t="str">
        <f ca="1">OFFSET(CL!$E$1,MATCH($A67,CL!$G$2:$G$99,0),0)</f>
        <v>Spurs</v>
      </c>
      <c r="D67" s="397" t="str">
        <f ca="1">OFFSET(CL!J$1,MATCH($A67,CL!$G$2:$G$99,0),0)</f>
        <v>Barcelona</v>
      </c>
      <c r="E67" s="398" t="str">
        <f ca="1">OFFSET(CL!K$1,MATCH($A67,CL!$G$2:$G$99,0),0)</f>
        <v>Ajax</v>
      </c>
      <c r="F67" s="104" t="str">
        <f ca="1">OFFSET(EL!$C$1,MATCH($A67,EL!$G$2:$G$99,0),0)</f>
        <v>Chelsea</v>
      </c>
      <c r="G67" s="276" t="str">
        <f ca="1">OFFSET(EL!$E$1,MATCH($A67,EL!$G$2:$G$99,0),0)</f>
        <v>Arsenal</v>
      </c>
      <c r="H67" s="101"/>
      <c r="I67" s="100"/>
    </row>
    <row r="68" spans="1:9" ht="15.75" x14ac:dyDescent="0.25">
      <c r="A68" s="191">
        <v>2020</v>
      </c>
      <c r="B68" s="104" t="str">
        <f ca="1">OFFSET(CL!$C$1,MATCH($A68,CL!$G$2:$G$99,0),0)</f>
        <v>Bayern Munich</v>
      </c>
      <c r="C68" s="392" t="str">
        <f ca="1">OFFSET(CL!$E$1,MATCH($A68,CL!$G$2:$G$99,0),0)</f>
        <v>Paris Saint-Germain</v>
      </c>
      <c r="D68" s="397" t="str">
        <f ca="1">OFFSET(CL!J$1,MATCH($A68,CL!$G$2:$G$99,0),0)</f>
        <v>RB Leipzig</v>
      </c>
      <c r="E68" s="398" t="str">
        <f ca="1">OFFSET(CL!K$1,MATCH($A68,CL!$G$2:$G$99,0),0)</f>
        <v>Lyon</v>
      </c>
      <c r="F68" s="104" t="str">
        <f ca="1">OFFSET(EL!$C$1,MATCH($A68,EL!$G$2:$G$99,0),0)</f>
        <v>Sevilla</v>
      </c>
      <c r="G68" s="276" t="str">
        <f ca="1">OFFSET(EL!$E$1,MATCH($A68,EL!$G$2:$G$99,0),0)</f>
        <v>Inter Milan</v>
      </c>
      <c r="H68" s="101"/>
      <c r="I68" s="100"/>
    </row>
    <row r="69" spans="1:9" ht="15.75" x14ac:dyDescent="0.25">
      <c r="A69" s="191">
        <v>2021</v>
      </c>
      <c r="B69" s="104" t="str">
        <f ca="1">OFFSET(CL!$C$1,MATCH($A69,CL!$G$2:$G$99,0),0)</f>
        <v>Chelsea</v>
      </c>
      <c r="C69" s="392" t="str">
        <f ca="1">OFFSET(CL!$E$1,MATCH($A69,CL!$G$2:$G$99,0),0)</f>
        <v>Man City</v>
      </c>
      <c r="D69" s="397" t="str">
        <f ca="1">OFFSET(CL!J$1,MATCH($A69,CL!$G$2:$G$99,0),0)</f>
        <v>Real Madrid</v>
      </c>
      <c r="E69" s="398" t="str">
        <f ca="1">OFFSET(CL!K$1,MATCH($A69,CL!$G$2:$G$99,0),0)</f>
        <v>Paris Saint-Germain</v>
      </c>
      <c r="F69" s="104" t="str">
        <f ca="1">OFFSET(EL!$C$1,MATCH($A69,EL!$G$2:$G$99,0),0)</f>
        <v>Villareal</v>
      </c>
      <c r="G69" s="276" t="str">
        <f ca="1">OFFSET(EL!$E$1,MATCH($A69,EL!$G$2:$G$99,0),0)</f>
        <v>Man Utd</v>
      </c>
      <c r="H69" s="233" t="s">
        <v>384</v>
      </c>
      <c r="I69" s="234"/>
    </row>
    <row r="70" spans="1:9" ht="15.75" x14ac:dyDescent="0.25">
      <c r="A70" s="191">
        <v>2022</v>
      </c>
      <c r="B70" s="104" t="str">
        <f ca="1">OFFSET(CL!$C$1,MATCH($A70,CL!$G$2:$G$99,0),0)</f>
        <v>Real Madrid</v>
      </c>
      <c r="C70" s="393" t="str">
        <f ca="1">OFFSET(CL!$E$1,MATCH($A70,CL!$G$2:$G$99,0),0)</f>
        <v>Liverpool</v>
      </c>
      <c r="D70" s="397" t="str">
        <f ca="1">OFFSET(CL!J$1,MATCH($A70,CL!$G$2:$G$99,0),0)</f>
        <v>Man City</v>
      </c>
      <c r="E70" s="398" t="str">
        <f ca="1">OFFSET(CL!K$1,MATCH($A70,CL!$G$2:$G$99,0),0)</f>
        <v>Villareal</v>
      </c>
      <c r="F70" s="104" t="str">
        <f ca="1">OFFSET(EL!$C$1,MATCH($A70,EL!$G$2:$G$99,0),0)</f>
        <v>Eintracht Frankfurt</v>
      </c>
      <c r="G70" s="276" t="str">
        <f ca="1">OFFSET(EL!$E$1,MATCH($A70,EL!$G$2:$G$99,0),0)</f>
        <v>Rangers</v>
      </c>
      <c r="H70" s="104" t="str">
        <f ca="1">OFFSET(Conf!$C$1,MATCH($A70,Conf!$G$2:$G$99,0),0)</f>
        <v>AS Roma</v>
      </c>
      <c r="I70" s="276" t="str">
        <f ca="1">OFFSET(Conf!$E$1,MATCH($A70,Conf!$G$2:$G$99,0),0)</f>
        <v>Feyenoord</v>
      </c>
    </row>
    <row r="71" spans="1:9" ht="15.75" x14ac:dyDescent="0.25">
      <c r="A71" s="191">
        <v>2023</v>
      </c>
      <c r="B71" s="104" t="str">
        <f ca="1">OFFSET(CL!$C$1,MATCH($A71,CL!$G$2:$G$99,0),0)</f>
        <v>Man City</v>
      </c>
      <c r="C71" s="393" t="str">
        <f ca="1">OFFSET(CL!$E$1,MATCH($A71,CL!$G$2:$G$99,0),0)</f>
        <v>Inter Milan</v>
      </c>
      <c r="D71" s="397" t="str">
        <f ca="1">OFFSET(CL!J$1,MATCH($A71,CL!$G$2:$G$99,0),0)</f>
        <v>Real Madrid</v>
      </c>
      <c r="E71" s="398" t="str">
        <f ca="1">OFFSET(CL!K$1,MATCH($A71,CL!$G$2:$G$99,0),0)</f>
        <v>AC Milan</v>
      </c>
      <c r="F71" s="104" t="str">
        <f ca="1">OFFSET(EL!$C$1,MATCH($A71,EL!$G$2:$G$99,0),0)</f>
        <v>Sevilla</v>
      </c>
      <c r="G71" s="276" t="str">
        <f ca="1">OFFSET(EL!$E$1,MATCH($A71,EL!$G$2:$G$99,0),0)</f>
        <v>AS Roma</v>
      </c>
      <c r="H71" s="104" t="str">
        <f ca="1">OFFSET(Conf!$C$1,MATCH($A71,Conf!$G$2:$G$99,0),0)</f>
        <v>West Ham</v>
      </c>
      <c r="I71" s="276" t="str">
        <f ca="1">OFFSET(Conf!$E$1,MATCH($A71,Conf!$G$2:$G$99,0),0)</f>
        <v>Fiorentina</v>
      </c>
    </row>
    <row r="72" spans="1:9" ht="15.75" x14ac:dyDescent="0.25">
      <c r="A72" s="191">
        <v>2024</v>
      </c>
      <c r="B72" s="104" t="str">
        <f ca="1">OFFSET(CL!$C$1,MATCH($A72,CL!$G$2:$G$99,0),0)</f>
        <v>Real Madrid</v>
      </c>
      <c r="C72" s="393" t="str">
        <f ca="1">OFFSET(CL!$E$1,MATCH($A72,CL!$G$2:$G$99,0),0)</f>
        <v>Borussia Dortmund</v>
      </c>
      <c r="D72" s="397" t="str">
        <f ca="1">OFFSET(CL!J$1,MATCH($A72,CL!$G$2:$G$99,0),0)</f>
        <v>Bayern Munich</v>
      </c>
      <c r="E72" s="398" t="str">
        <f ca="1">OFFSET(CL!K$1,MATCH($A72,CL!$G$2:$G$99,0),0)</f>
        <v>Paris Saint-Germain</v>
      </c>
      <c r="F72" s="104" t="str">
        <f ca="1">OFFSET(EL!$C$1,MATCH($A72,EL!$G$2:$G$99,0),0)</f>
        <v>Atalanta</v>
      </c>
      <c r="G72" s="276" t="str">
        <f ca="1">OFFSET(EL!$E$1,MATCH($A72,EL!$G$2:$G$99,0),0)</f>
        <v>Bayer Leverkusen</v>
      </c>
      <c r="H72" s="104" t="str">
        <f ca="1">OFFSET(Conf!$C$1,MATCH($A72,Conf!$G$2:$G$99,0),0)</f>
        <v>Olympiakos</v>
      </c>
      <c r="I72" s="276" t="str">
        <f ca="1">OFFSET(Conf!$E$1,MATCH($A72,Conf!$G$2:$G$99,0),0)</f>
        <v>Fiorentina</v>
      </c>
    </row>
    <row r="73" spans="1:9" ht="15.75" x14ac:dyDescent="0.25">
      <c r="A73" s="191">
        <v>2025</v>
      </c>
      <c r="B73" s="104" t="str">
        <f ca="1">OFFSET(CL!$C$1,MATCH($A73,CL!$G$2:$G$99,0),0)</f>
        <v>Paris Saint-Germain</v>
      </c>
      <c r="C73" s="393" t="str">
        <f ca="1">OFFSET(CL!$E$1,MATCH($A73,CL!$G$2:$G$99,0),0)</f>
        <v>Inter Milan</v>
      </c>
      <c r="D73" s="397" t="str">
        <f ca="1">OFFSET(CL!J$1,MATCH($A73,CL!$G$2:$G$99,0),0)</f>
        <v>Arsenal</v>
      </c>
      <c r="E73" s="398" t="str">
        <f ca="1">OFFSET(CL!K$1,MATCH($A73,CL!$G$2:$G$99,0),0)</f>
        <v>Barcelona</v>
      </c>
      <c r="F73" s="104" t="str">
        <f ca="1">OFFSET(EL!$C$1,MATCH($A73,EL!$G$2:$G$99,0),0)</f>
        <v>Spurs</v>
      </c>
      <c r="G73" s="276" t="str">
        <f ca="1">OFFSET(EL!$E$1,MATCH($A73,EL!$G$2:$G$99,0),0)</f>
        <v>Man Utd</v>
      </c>
      <c r="H73" s="104" t="str">
        <f ca="1">OFFSET(Conf!$C$1,MATCH($A73,Conf!$G$2:$G$99,0),0)</f>
        <v>Chelsea</v>
      </c>
      <c r="I73" s="276" t="str">
        <f ca="1">OFFSET(Conf!$E$1,MATCH($A73,Conf!$G$2:$G$99,0),0)</f>
        <v>Real Betis</v>
      </c>
    </row>
    <row r="74" spans="1:9" ht="15.75" x14ac:dyDescent="0.25">
      <c r="A74" s="191">
        <v>2026</v>
      </c>
      <c r="B74" s="104" t="str">
        <f ca="1">OFFSET(CL!$C$1,MATCH($A74,CL!$G$2:$G$99,0),0)</f>
        <v>Paris Saint-Germain</v>
      </c>
      <c r="C74" s="393" t="str">
        <f ca="1">OFFSET(CL!$E$1,MATCH($A74,CL!$G$2:$G$99,0),0)</f>
        <v>Arsenal</v>
      </c>
      <c r="D74" s="397" t="str">
        <f ca="1">OFFSET(CL!J$1,MATCH($A74,CL!$G$2:$G$99,0),0)</f>
        <v>Atlético Madrid</v>
      </c>
      <c r="E74" s="398" t="str">
        <f ca="1">OFFSET(CL!K$1,MATCH($A74,CL!$G$2:$G$99,0),0)</f>
        <v>Bayern Munich</v>
      </c>
      <c r="F74" s="104" t="str">
        <f ca="1">OFFSET(EL!$C$1,MATCH($A74,EL!$G$2:$G$99,0),0)</f>
        <v>Aston Villa</v>
      </c>
      <c r="G74" s="276" t="str">
        <f ca="1">OFFSET(EL!$E$1,MATCH($A74,EL!$G$2:$G$99,0),0)</f>
        <v>Freiburg</v>
      </c>
      <c r="H74" s="104" t="str">
        <f ca="1">OFFSET(Conf!$C$1,MATCH($A74,Conf!$G$2:$G$99,0),0)</f>
        <v>Crystal Palace</v>
      </c>
      <c r="I74" s="276" t="str">
        <f ca="1">OFFSET(Conf!$E$1,MATCH($A74,Conf!$G$2:$G$99,0),0)</f>
        <v>Rayo Vallecano</v>
      </c>
    </row>
    <row r="75" spans="1:9" ht="15.75" x14ac:dyDescent="0.25">
      <c r="A75" s="191">
        <v>2027</v>
      </c>
      <c r="D75" s="397"/>
      <c r="E75" s="398"/>
      <c r="F75" s="108"/>
      <c r="G75" s="105"/>
      <c r="H75" s="108"/>
      <c r="I75" s="105"/>
    </row>
    <row r="76" spans="1:9" ht="15.75" x14ac:dyDescent="0.25">
      <c r="A76" s="191">
        <v>2028</v>
      </c>
      <c r="D76" s="397"/>
      <c r="E76" s="398"/>
      <c r="F76" s="108"/>
      <c r="G76" s="105"/>
      <c r="H76" s="108"/>
      <c r="I76" s="105"/>
    </row>
    <row r="77" spans="1:9" ht="15.75" x14ac:dyDescent="0.25">
      <c r="F77" s="108"/>
      <c r="G77" s="105"/>
      <c r="H77" s="108"/>
      <c r="I77" s="105"/>
    </row>
    <row r="78" spans="1:9" ht="15.75" x14ac:dyDescent="0.25">
      <c r="F78" s="108"/>
      <c r="G78" s="105"/>
      <c r="H78" s="108"/>
      <c r="I78" s="105"/>
    </row>
    <row r="79" spans="1:9" ht="15.75" x14ac:dyDescent="0.25">
      <c r="F79" s="108"/>
      <c r="G79" s="105"/>
      <c r="H79" s="108"/>
      <c r="I79" s="105"/>
    </row>
    <row r="80" spans="1:9" ht="15.75" x14ac:dyDescent="0.25">
      <c r="F80" s="108"/>
      <c r="G80" s="105"/>
      <c r="H80" s="108"/>
      <c r="I80" s="105"/>
    </row>
    <row r="81" spans="6:9" ht="15.75" x14ac:dyDescent="0.25">
      <c r="F81" s="108"/>
      <c r="G81" s="105"/>
      <c r="H81" s="108"/>
      <c r="I81" s="105"/>
    </row>
    <row r="82" spans="6:9" ht="15.75" x14ac:dyDescent="0.25">
      <c r="F82" s="108"/>
      <c r="G82" s="105"/>
      <c r="H82" s="108"/>
      <c r="I82" s="105"/>
    </row>
    <row r="83" spans="6:9" ht="15.75" x14ac:dyDescent="0.25">
      <c r="F83" s="108"/>
      <c r="G83" s="105"/>
      <c r="H83" s="108"/>
      <c r="I83" s="105"/>
    </row>
    <row r="84" spans="6:9" ht="15.75" x14ac:dyDescent="0.25">
      <c r="F84" s="108"/>
      <c r="G84" s="105"/>
      <c r="H84" s="108"/>
      <c r="I84" s="105"/>
    </row>
    <row r="85" spans="6:9" ht="15.75" x14ac:dyDescent="0.25">
      <c r="F85" s="108"/>
      <c r="G85" s="105"/>
      <c r="H85" s="108"/>
      <c r="I85" s="105"/>
    </row>
    <row r="86" spans="6:9" ht="15.75" x14ac:dyDescent="0.25">
      <c r="H86" s="108"/>
      <c r="I86" s="105"/>
    </row>
    <row r="87" spans="6:9" ht="15.75" x14ac:dyDescent="0.25">
      <c r="H87" s="108"/>
      <c r="I87" s="105"/>
    </row>
    <row r="88" spans="6:9" ht="15.75" x14ac:dyDescent="0.25">
      <c r="H88" s="108"/>
      <c r="I88" s="105"/>
    </row>
    <row r="89" spans="6:9" ht="15.75" x14ac:dyDescent="0.25">
      <c r="H89" s="108"/>
      <c r="I89" s="105"/>
    </row>
    <row r="90" spans="6:9" ht="15.75" x14ac:dyDescent="0.25">
      <c r="H90" s="108"/>
      <c r="I90" s="105"/>
    </row>
    <row r="91" spans="6:9" ht="15.75" x14ac:dyDescent="0.25">
      <c r="H91" s="108"/>
      <c r="I91" s="105"/>
    </row>
    <row r="92" spans="6:9" ht="15.75" x14ac:dyDescent="0.25">
      <c r="H92" s="108"/>
      <c r="I92" s="105"/>
    </row>
    <row r="93" spans="6:9" ht="15.75" x14ac:dyDescent="0.25">
      <c r="H93" s="108"/>
      <c r="I93" s="105"/>
    </row>
    <row r="94" spans="6:9" ht="15.75" x14ac:dyDescent="0.25">
      <c r="H94" s="108"/>
      <c r="I94" s="105"/>
    </row>
    <row r="95" spans="6:9" ht="15.75" x14ac:dyDescent="0.25">
      <c r="H95" s="108"/>
      <c r="I95" s="105"/>
    </row>
    <row r="96" spans="6:9" ht="15.75" x14ac:dyDescent="0.25">
      <c r="H96" s="108"/>
      <c r="I96" s="105"/>
    </row>
    <row r="97" spans="8:9" ht="15.75" x14ac:dyDescent="0.25">
      <c r="H97" s="108"/>
      <c r="I97" s="105"/>
    </row>
    <row r="98" spans="8:9" ht="15.75" x14ac:dyDescent="0.25">
      <c r="H98" s="108"/>
      <c r="I98" s="105"/>
    </row>
    <row r="99" spans="8:9" ht="15.75" x14ac:dyDescent="0.25">
      <c r="H99" s="108"/>
      <c r="I99" s="105"/>
    </row>
    <row r="100" spans="8:9" ht="15.75" x14ac:dyDescent="0.25">
      <c r="H100" s="108"/>
      <c r="I100" s="105"/>
    </row>
    <row r="101" spans="8:9" ht="15.75" x14ac:dyDescent="0.25">
      <c r="H101" s="108"/>
      <c r="I101" s="105"/>
    </row>
    <row r="102" spans="8:9" ht="15.75" x14ac:dyDescent="0.25">
      <c r="H102" s="108"/>
      <c r="I102" s="105"/>
    </row>
    <row r="103" spans="8:9" ht="15.75" x14ac:dyDescent="0.25">
      <c r="H103" s="108"/>
      <c r="I103" s="105"/>
    </row>
    <row r="104" spans="8:9" ht="15.75" x14ac:dyDescent="0.25">
      <c r="H104" s="108"/>
      <c r="I104" s="105"/>
    </row>
    <row r="105" spans="8:9" ht="15.75" x14ac:dyDescent="0.25">
      <c r="H105" s="108"/>
      <c r="I105" s="105"/>
    </row>
    <row r="106" spans="8:9" ht="15.75" x14ac:dyDescent="0.25">
      <c r="H106" s="108"/>
      <c r="I106" s="105"/>
    </row>
    <row r="107" spans="8:9" ht="15.75" x14ac:dyDescent="0.25">
      <c r="H107" s="108"/>
      <c r="I107" s="105"/>
    </row>
    <row r="108" spans="8:9" ht="15.75" x14ac:dyDescent="0.25">
      <c r="H108" s="108"/>
      <c r="I108" s="105"/>
    </row>
    <row r="109" spans="8:9" ht="15.75" x14ac:dyDescent="0.25">
      <c r="H109" s="108"/>
      <c r="I109" s="105"/>
    </row>
    <row r="110" spans="8:9" ht="15.75" x14ac:dyDescent="0.25">
      <c r="H110" s="108"/>
      <c r="I110" s="105"/>
    </row>
    <row r="111" spans="8:9" ht="15.75" x14ac:dyDescent="0.25">
      <c r="H111" s="108"/>
      <c r="I111" s="105"/>
    </row>
    <row r="112" spans="8:9" ht="15.75" x14ac:dyDescent="0.25">
      <c r="H112" s="108"/>
      <c r="I112" s="105"/>
    </row>
    <row r="113" spans="8:9" ht="15.75" x14ac:dyDescent="0.25">
      <c r="H113" s="108"/>
      <c r="I113" s="105"/>
    </row>
    <row r="114" spans="8:9" ht="15.75" x14ac:dyDescent="0.25">
      <c r="H114" s="108"/>
      <c r="I114" s="105"/>
    </row>
    <row r="115" spans="8:9" ht="15.75" x14ac:dyDescent="0.25">
      <c r="H115" s="108"/>
      <c r="I115" s="105"/>
    </row>
    <row r="116" spans="8:9" ht="15.75" x14ac:dyDescent="0.25">
      <c r="H116" s="108"/>
      <c r="I116" s="105"/>
    </row>
    <row r="117" spans="8:9" ht="15.75" x14ac:dyDescent="0.25">
      <c r="H117" s="108"/>
      <c r="I117" s="105"/>
    </row>
    <row r="118" spans="8:9" ht="15.75" x14ac:dyDescent="0.25">
      <c r="H118" s="108"/>
      <c r="I118" s="105"/>
    </row>
    <row r="119" spans="8:9" ht="15.75" x14ac:dyDescent="0.25">
      <c r="H119" s="108"/>
      <c r="I119" s="105"/>
    </row>
    <row r="120" spans="8:9" ht="15.75" x14ac:dyDescent="0.25">
      <c r="H120" s="108"/>
      <c r="I120" s="105"/>
    </row>
    <row r="121" spans="8:9" ht="15.75" x14ac:dyDescent="0.25">
      <c r="H121" s="108"/>
      <c r="I121" s="105"/>
    </row>
    <row r="122" spans="8:9" ht="15.75" x14ac:dyDescent="0.25">
      <c r="H122" s="108"/>
      <c r="I122" s="105"/>
    </row>
    <row r="123" spans="8:9" ht="15.75" x14ac:dyDescent="0.25">
      <c r="H123" s="108"/>
      <c r="I123" s="105"/>
    </row>
    <row r="124" spans="8:9" ht="15.75" x14ac:dyDescent="0.25">
      <c r="H124" s="108"/>
      <c r="I124" s="105"/>
    </row>
    <row r="125" spans="8:9" ht="15.75" x14ac:dyDescent="0.25">
      <c r="H125" s="108"/>
      <c r="I125" s="105"/>
    </row>
    <row r="126" spans="8:9" ht="15.75" x14ac:dyDescent="0.25">
      <c r="H126" s="108"/>
      <c r="I126" s="105"/>
    </row>
    <row r="127" spans="8:9" ht="15.75" x14ac:dyDescent="0.25">
      <c r="H127" s="108"/>
      <c r="I127" s="105"/>
    </row>
    <row r="128" spans="8:9" ht="15.75" x14ac:dyDescent="0.25">
      <c r="H128" s="108"/>
      <c r="I128" s="105"/>
    </row>
    <row r="129" spans="8:9" ht="15.75" x14ac:dyDescent="0.25">
      <c r="H129" s="108"/>
      <c r="I129" s="105"/>
    </row>
    <row r="130" spans="8:9" ht="15.75" x14ac:dyDescent="0.25">
      <c r="H130" s="108"/>
      <c r="I130" s="105"/>
    </row>
    <row r="131" spans="8:9" ht="15.75" x14ac:dyDescent="0.25">
      <c r="H131" s="108"/>
      <c r="I131" s="105"/>
    </row>
    <row r="132" spans="8:9" ht="15.75" x14ac:dyDescent="0.25">
      <c r="H132" s="108"/>
      <c r="I132" s="105"/>
    </row>
    <row r="133" spans="8:9" ht="15.75" x14ac:dyDescent="0.25">
      <c r="H133" s="108"/>
      <c r="I133" s="105"/>
    </row>
    <row r="134" spans="8:9" ht="15.75" x14ac:dyDescent="0.25">
      <c r="H134" s="108"/>
      <c r="I134" s="105"/>
    </row>
    <row r="135" spans="8:9" ht="15.75" x14ac:dyDescent="0.25">
      <c r="H135" s="108"/>
      <c r="I135" s="105"/>
    </row>
    <row r="136" spans="8:9" ht="15.75" x14ac:dyDescent="0.25">
      <c r="H136" s="108"/>
      <c r="I136" s="105"/>
    </row>
    <row r="137" spans="8:9" ht="15.75" x14ac:dyDescent="0.25">
      <c r="H137" s="108"/>
      <c r="I137" s="105"/>
    </row>
    <row r="138" spans="8:9" ht="15.75" x14ac:dyDescent="0.25">
      <c r="H138" s="108"/>
      <c r="I138" s="105"/>
    </row>
    <row r="139" spans="8:9" ht="15.75" x14ac:dyDescent="0.25">
      <c r="H139" s="108"/>
      <c r="I139" s="105"/>
    </row>
    <row r="140" spans="8:9" ht="15.75" x14ac:dyDescent="0.25">
      <c r="H140" s="108"/>
      <c r="I140" s="105"/>
    </row>
    <row r="141" spans="8:9" ht="15.75" x14ac:dyDescent="0.25">
      <c r="H141" s="108"/>
      <c r="I141" s="105"/>
    </row>
    <row r="142" spans="8:9" ht="15.75" x14ac:dyDescent="0.25">
      <c r="H142" s="108"/>
      <c r="I142" s="105"/>
    </row>
    <row r="143" spans="8:9" ht="15.75" x14ac:dyDescent="0.25">
      <c r="H143" s="108"/>
      <c r="I143" s="105"/>
    </row>
    <row r="144" spans="8:9" ht="15.75" x14ac:dyDescent="0.25">
      <c r="H144" s="108"/>
      <c r="I144" s="105"/>
    </row>
    <row r="145" spans="8:9" ht="15.75" x14ac:dyDescent="0.25">
      <c r="H145" s="108"/>
      <c r="I145" s="105"/>
    </row>
    <row r="146" spans="8:9" ht="15.75" x14ac:dyDescent="0.25">
      <c r="H146" s="108"/>
      <c r="I146" s="105"/>
    </row>
    <row r="147" spans="8:9" ht="15.75" x14ac:dyDescent="0.25">
      <c r="H147" s="108"/>
      <c r="I147" s="105"/>
    </row>
    <row r="148" spans="8:9" ht="15.75" x14ac:dyDescent="0.25">
      <c r="H148" s="108"/>
      <c r="I148" s="105"/>
    </row>
    <row r="149" spans="8:9" ht="15.75" x14ac:dyDescent="0.25">
      <c r="H149" s="108"/>
      <c r="I149" s="105"/>
    </row>
    <row r="150" spans="8:9" ht="15.75" x14ac:dyDescent="0.25">
      <c r="H150" s="108"/>
      <c r="I150" s="105"/>
    </row>
  </sheetData>
  <mergeCells count="4">
    <mergeCell ref="F1:G2"/>
    <mergeCell ref="H1:I2"/>
    <mergeCell ref="B1:E2"/>
    <mergeCell ref="A1:A2"/>
  </mergeCells>
  <conditionalFormatting sqref="B1:I1048576">
    <cfRule type="cellIs" dxfId="3" priority="1" operator="equal">
      <formula>$A$1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45526B0FA484AAD3E91094898C2AA" ma:contentTypeVersion="2" ma:contentTypeDescription="Create a new document." ma:contentTypeScope="" ma:versionID="dc96a28cc38e6d88797e09ac756769e5">
  <xsd:schema xmlns:xsd="http://www.w3.org/2001/XMLSchema" xmlns:xs="http://www.w3.org/2001/XMLSchema" xmlns:p="http://schemas.microsoft.com/office/2006/metadata/properties" xmlns:ns3="0b63d1c7-7350-47d8-a40e-2f12a10fa738" targetNamespace="http://schemas.microsoft.com/office/2006/metadata/properties" ma:root="true" ma:fieldsID="a4e4021148138c2858a8e564ae093772" ns3:_="">
    <xsd:import namespace="0b63d1c7-7350-47d8-a40e-2f12a10fa7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3d1c7-7350-47d8-a40e-2f12a10fa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725534-0BFC-4DC6-9B3E-45AA35E75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CA4E2-5607-4CC0-B36A-E2BA2313B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3d1c7-7350-47d8-a40e-2f12a10fa7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EDB2A9-39E6-4019-8419-5564A1ECA06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b63d1c7-7350-47d8-a40e-2f12a10fa7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HELP</vt:lpstr>
      <vt:lpstr>Data1889-2026England</vt:lpstr>
      <vt:lpstr>Top4rpts</vt:lpstr>
      <vt:lpstr>RankingsEngland</vt:lpstr>
      <vt:lpstr>Success</vt:lpstr>
      <vt:lpstr>GOATsEngland</vt:lpstr>
      <vt:lpstr>Decades</vt:lpstr>
      <vt:lpstr>Dynasties</vt:lpstr>
      <vt:lpstr>Data1956-2026UEFAclubs</vt:lpstr>
      <vt:lpstr>RankingsUEFA</vt:lpstr>
      <vt:lpstr>Data1956-2026UEFAcountries</vt:lpstr>
      <vt:lpstr>Sheet1</vt:lpstr>
      <vt:lpstr>Sheet2</vt:lpstr>
      <vt:lpstr>CL</vt:lpstr>
      <vt:lpstr>EL</vt:lpstr>
      <vt:lpstr>Conf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</dc:creator>
  <cp:lastModifiedBy>Nigel Marriott</cp:lastModifiedBy>
  <dcterms:created xsi:type="dcterms:W3CDTF">2016-05-21T13:09:51Z</dcterms:created>
  <dcterms:modified xsi:type="dcterms:W3CDTF">2026-06-02T19:34:41Z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0x0101005D945526B0FA484AAD3E91094898C2AA</vt:lpwstr>
  </property>
</Properties>
</file>