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igelMarriott\Dropbox\MSC Data\Sport\Rugby\"/>
    </mc:Choice>
  </mc:AlternateContent>
  <xr:revisionPtr revIDLastSave="0" documentId="13_ncr:1_{A9E284A3-9082-42B8-A9DC-531686E41D34}" xr6:coauthVersionLast="47" xr6:coauthVersionMax="47" xr10:uidLastSave="{00000000-0000-0000-0000-000000000000}"/>
  <bookViews>
    <workbookView xWindow="-98" yWindow="-98" windowWidth="21795" windowHeight="13875" firstSheet="4" activeTab="4" xr2:uid="{00000000-000D-0000-FFFF-FFFF00000000}"/>
  </bookViews>
  <sheets>
    <sheet name="Sheet3" sheetId="7" state="hidden" r:id="rId1"/>
    <sheet name="Sheet2" sheetId="6" state="hidden" r:id="rId2"/>
    <sheet name="Sheet5" sheetId="9" state="hidden" r:id="rId3"/>
    <sheet name="Sheet4" sheetId="8" state="hidden" r:id="rId4"/>
    <sheet name="INTRO" sheetId="16" r:id="rId5"/>
    <sheet name="Data1988-2026England" sheetId="1" r:id="rId6"/>
    <sheet name="RankingsEngland" sheetId="10" r:id="rId7"/>
    <sheet name="Data1984-2026World" sheetId="12" r:id="rId8"/>
    <sheet name="RankingsWorld" sheetId="15" r:id="rId9"/>
    <sheet name="WorldCups" sheetId="14" r:id="rId10"/>
    <sheet name="EuroFinals" sheetId="13" r:id="rId11"/>
  </sheets>
  <definedNames>
    <definedName name="_xlnm._FilterDatabase" localSheetId="9" hidden="1">WorldCups!$W$2:$AC$155</definedName>
    <definedName name="xcir1" hidden="1">-3.14159265358979+(ROW(OFFSET(#REF!,0,0,500,1))-1)*0.0125915537218028</definedName>
    <definedName name="xcir2" hidden="1">-3.14159265358979+(ROW(OFFSET(#REF!,0,0,500,1))-1)*0.0125915537218028</definedName>
    <definedName name="ycir1" hidden="1">1*COS([0]!xcir1)+0</definedName>
    <definedName name="ycir2" hidden="1">1*COS([0]!xcir2)+0</definedName>
    <definedName name="yycir1" hidden="1">1*SIN([0]!xcir1)+0+0*COS([0]!xcir1)</definedName>
    <definedName name="yycir2" hidden="1">1*SIN([0]!xcir2)+0+0*COS([0]!xcir2)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49" i="15" l="1"/>
  <c r="AS49" i="15"/>
  <c r="AS25" i="15"/>
  <c r="AS26" i="15"/>
  <c r="AL26" i="15"/>
  <c r="D46" i="12"/>
  <c r="E46" i="12"/>
  <c r="D47" i="12"/>
  <c r="E47" i="12"/>
  <c r="M41" i="1"/>
  <c r="M6" i="10"/>
  <c r="M8" i="10"/>
  <c r="M7" i="10"/>
  <c r="M9" i="10"/>
  <c r="M10" i="10"/>
  <c r="M11" i="10"/>
  <c r="M12" i="10"/>
  <c r="M13" i="10"/>
  <c r="M14" i="10"/>
  <c r="M16" i="10"/>
  <c r="M15" i="10"/>
  <c r="M17" i="10"/>
  <c r="M18" i="10"/>
  <c r="M19" i="10"/>
  <c r="M5" i="10"/>
  <c r="AL48" i="15"/>
  <c r="AS48" i="15"/>
  <c r="AL25" i="15"/>
  <c r="O33" i="13"/>
  <c r="P33" i="13"/>
  <c r="Q33" i="13"/>
  <c r="R33" i="13"/>
  <c r="S33" i="13"/>
  <c r="O34" i="13"/>
  <c r="P34" i="13"/>
  <c r="Q34" i="13"/>
  <c r="R34" i="13"/>
  <c r="S34" i="13"/>
  <c r="O35" i="13"/>
  <c r="P35" i="13"/>
  <c r="Q35" i="13"/>
  <c r="R35" i="13"/>
  <c r="S35" i="13"/>
  <c r="P32" i="13"/>
  <c r="Q32" i="13"/>
  <c r="R32" i="13"/>
  <c r="S32" i="13"/>
  <c r="P29" i="13"/>
  <c r="Q29" i="13"/>
  <c r="R29" i="13"/>
  <c r="S29" i="13"/>
  <c r="P30" i="13"/>
  <c r="Q30" i="13"/>
  <c r="R30" i="13"/>
  <c r="S30" i="13"/>
  <c r="P31" i="13"/>
  <c r="Q31" i="13"/>
  <c r="R31" i="13"/>
  <c r="S31" i="13"/>
  <c r="O29" i="13"/>
  <c r="O30" i="13"/>
  <c r="O31" i="13" s="1"/>
  <c r="O32" i="13" s="1"/>
  <c r="P28" i="13"/>
  <c r="Q28" i="13"/>
  <c r="R28" i="13"/>
  <c r="S28" i="13"/>
  <c r="O25" i="13"/>
  <c r="O26" i="13" s="1"/>
  <c r="O27" i="13" s="1"/>
  <c r="P25" i="13"/>
  <c r="Q25" i="13"/>
  <c r="R25" i="13"/>
  <c r="S25" i="13"/>
  <c r="P26" i="13"/>
  <c r="Q26" i="13"/>
  <c r="R26" i="13"/>
  <c r="S26" i="13"/>
  <c r="P27" i="13"/>
  <c r="Q27" i="13"/>
  <c r="R27" i="13"/>
  <c r="S27" i="13"/>
  <c r="P11" i="13"/>
  <c r="Q11" i="13"/>
  <c r="R11" i="13"/>
  <c r="S11" i="13"/>
  <c r="P12" i="13"/>
  <c r="Q12" i="13"/>
  <c r="R12" i="13"/>
  <c r="S12" i="13"/>
  <c r="P13" i="13"/>
  <c r="Q13" i="13"/>
  <c r="R13" i="13"/>
  <c r="S13" i="13"/>
  <c r="P14" i="13"/>
  <c r="Q14" i="13"/>
  <c r="R14" i="13"/>
  <c r="S14" i="13"/>
  <c r="P15" i="13"/>
  <c r="Q15" i="13"/>
  <c r="R15" i="13"/>
  <c r="S15" i="13"/>
  <c r="P16" i="13"/>
  <c r="Q16" i="13"/>
  <c r="R16" i="13"/>
  <c r="S16" i="13"/>
  <c r="P17" i="13"/>
  <c r="Q17" i="13"/>
  <c r="R17" i="13"/>
  <c r="S17" i="13"/>
  <c r="P18" i="13"/>
  <c r="Q18" i="13"/>
  <c r="R18" i="13"/>
  <c r="S18" i="13"/>
  <c r="P19" i="13"/>
  <c r="Q19" i="13"/>
  <c r="R19" i="13"/>
  <c r="S19" i="13"/>
  <c r="P20" i="13"/>
  <c r="Q20" i="13"/>
  <c r="R20" i="13"/>
  <c r="S20" i="13"/>
  <c r="P21" i="13"/>
  <c r="Q21" i="13"/>
  <c r="R21" i="13"/>
  <c r="S21" i="13"/>
  <c r="P22" i="13"/>
  <c r="Q22" i="13"/>
  <c r="R22" i="13"/>
  <c r="S22" i="13"/>
  <c r="P23" i="13"/>
  <c r="Q23" i="13"/>
  <c r="R23" i="13"/>
  <c r="S23" i="13"/>
  <c r="P24" i="13"/>
  <c r="Q24" i="13"/>
  <c r="R24" i="13"/>
  <c r="S24" i="13"/>
  <c r="V52" i="15"/>
  <c r="AA52" i="15"/>
  <c r="AB52" i="15"/>
  <c r="AE52" i="15"/>
  <c r="AF52" i="15"/>
  <c r="AH52" i="15"/>
  <c r="P5" i="13"/>
  <c r="Q5" i="13"/>
  <c r="R5" i="13"/>
  <c r="S5" i="13"/>
  <c r="P6" i="13"/>
  <c r="Q6" i="13"/>
  <c r="R6" i="13"/>
  <c r="S6" i="13"/>
  <c r="P7" i="13"/>
  <c r="Q7" i="13"/>
  <c r="R7" i="13"/>
  <c r="S7" i="13"/>
  <c r="P8" i="13"/>
  <c r="Q8" i="13"/>
  <c r="R8" i="13"/>
  <c r="S8" i="13"/>
  <c r="P9" i="13"/>
  <c r="Q9" i="13"/>
  <c r="R9" i="13"/>
  <c r="S9" i="13"/>
  <c r="P10" i="13"/>
  <c r="Q10" i="13"/>
  <c r="R10" i="13"/>
  <c r="S10" i="13"/>
  <c r="P4" i="13"/>
  <c r="Q4" i="13"/>
  <c r="O5" i="13"/>
  <c r="O6" i="13"/>
  <c r="O7" i="13"/>
  <c r="O8" i="13"/>
  <c r="O9" i="13"/>
  <c r="O10" i="13" s="1"/>
  <c r="O11" i="13" s="1"/>
  <c r="O12" i="13" s="1"/>
  <c r="O13" i="13" s="1"/>
  <c r="O14" i="13" s="1"/>
  <c r="O15" i="13" s="1"/>
  <c r="O16" i="13" s="1"/>
  <c r="O17" i="13" s="1"/>
  <c r="O18" i="13" s="1"/>
  <c r="O19" i="13" s="1"/>
  <c r="O20" i="13" s="1"/>
  <c r="O21" i="13" s="1"/>
  <c r="O22" i="13" s="1"/>
  <c r="O23" i="13" s="1"/>
  <c r="O24" i="13" s="1"/>
  <c r="O4" i="13"/>
  <c r="R4" i="13"/>
  <c r="S4" i="13"/>
  <c r="Q3" i="13"/>
  <c r="P3" i="13"/>
  <c r="L36" i="1"/>
  <c r="M36" i="1"/>
  <c r="N36" i="1"/>
  <c r="L37" i="1"/>
  <c r="M37" i="1"/>
  <c r="N37" i="1"/>
  <c r="L38" i="1"/>
  <c r="M38" i="1"/>
  <c r="N38" i="1"/>
  <c r="L39" i="1"/>
  <c r="M39" i="1"/>
  <c r="N39" i="1"/>
  <c r="L40" i="1"/>
  <c r="M40" i="1"/>
  <c r="N40" i="1"/>
  <c r="AS47" i="15"/>
  <c r="AS46" i="15"/>
  <c r="AS45" i="15"/>
  <c r="AS44" i="15"/>
  <c r="AS43" i="15"/>
  <c r="AS42" i="15"/>
  <c r="AS41" i="15"/>
  <c r="AS40" i="15"/>
  <c r="AS39" i="15"/>
  <c r="AS38" i="15"/>
  <c r="AS37" i="15"/>
  <c r="AS36" i="15"/>
  <c r="AS35" i="15"/>
  <c r="AS34" i="15"/>
  <c r="AS33" i="15"/>
  <c r="AS32" i="15"/>
  <c r="AS31" i="15"/>
  <c r="AS30" i="15"/>
  <c r="AL31" i="15"/>
  <c r="AL32" i="15"/>
  <c r="AL33" i="15"/>
  <c r="AL34" i="15"/>
  <c r="AL35" i="15"/>
  <c r="AL36" i="15"/>
  <c r="AL37" i="15"/>
  <c r="AL38" i="15"/>
  <c r="AL39" i="15"/>
  <c r="AL40" i="15"/>
  <c r="AL41" i="15"/>
  <c r="AL42" i="15"/>
  <c r="AL43" i="15"/>
  <c r="AL44" i="15"/>
  <c r="AL45" i="15"/>
  <c r="AL46" i="15"/>
  <c r="AL47" i="15"/>
  <c r="AL30" i="15"/>
  <c r="AH43" i="15"/>
  <c r="AF43" i="15"/>
  <c r="AE43" i="15"/>
  <c r="AB43" i="15"/>
  <c r="AA43" i="15"/>
  <c r="V43" i="15"/>
  <c r="AS8" i="15"/>
  <c r="AS9" i="15"/>
  <c r="AS10" i="15"/>
  <c r="AS11" i="15"/>
  <c r="AS12" i="15"/>
  <c r="AS13" i="15"/>
  <c r="AS14" i="15"/>
  <c r="AS15" i="15"/>
  <c r="AS16" i="15"/>
  <c r="AS17" i="15"/>
  <c r="AS18" i="15"/>
  <c r="AS19" i="15"/>
  <c r="AS20" i="15"/>
  <c r="AS21" i="15"/>
  <c r="AS22" i="15"/>
  <c r="AS23" i="15"/>
  <c r="AS24" i="15"/>
  <c r="AS7" i="15"/>
  <c r="AH8" i="15"/>
  <c r="AH9" i="15"/>
  <c r="AH10" i="15"/>
  <c r="AH12" i="15"/>
  <c r="AH13" i="15"/>
  <c r="AH11" i="15"/>
  <c r="AH15" i="15"/>
  <c r="AH14" i="15"/>
  <c r="AH22" i="15"/>
  <c r="AH17" i="15"/>
  <c r="AH19" i="15"/>
  <c r="AH20" i="15"/>
  <c r="AH16" i="15"/>
  <c r="AH18" i="15"/>
  <c r="AH23" i="15"/>
  <c r="AH30" i="15"/>
  <c r="AH32" i="15"/>
  <c r="AH24" i="15"/>
  <c r="AH25" i="15"/>
  <c r="AH26" i="15"/>
  <c r="AH28" i="15"/>
  <c r="AH33" i="15"/>
  <c r="AH27" i="15"/>
  <c r="AH31" i="15"/>
  <c r="AH34" i="15"/>
  <c r="AH38" i="15"/>
  <c r="AH39" i="15"/>
  <c r="AH37" i="15"/>
  <c r="AH40" i="15"/>
  <c r="AH36" i="15"/>
  <c r="AH44" i="15"/>
  <c r="AH42" i="15"/>
  <c r="AH41" i="15"/>
  <c r="AH48" i="15"/>
  <c r="AH45" i="15"/>
  <c r="AH35" i="15"/>
  <c r="AH47" i="15"/>
  <c r="AH46" i="15"/>
  <c r="AH21" i="15"/>
  <c r="AH49" i="15"/>
  <c r="AH29" i="15"/>
  <c r="AH50" i="15"/>
  <c r="AH51" i="15"/>
  <c r="AH54" i="15"/>
  <c r="AH53" i="15"/>
  <c r="AH55" i="15"/>
  <c r="AH56" i="15"/>
  <c r="AH7" i="15"/>
  <c r="AE8" i="15"/>
  <c r="AF8" i="15"/>
  <c r="AE9" i="15"/>
  <c r="AF9" i="15"/>
  <c r="AE10" i="15"/>
  <c r="AF10" i="15"/>
  <c r="AE12" i="15"/>
  <c r="AF12" i="15"/>
  <c r="AE13" i="15"/>
  <c r="AF13" i="15"/>
  <c r="AE11" i="15"/>
  <c r="AF11" i="15"/>
  <c r="AE15" i="15"/>
  <c r="AF15" i="15"/>
  <c r="AE14" i="15"/>
  <c r="AF14" i="15"/>
  <c r="AE22" i="15"/>
  <c r="AF22" i="15"/>
  <c r="AE17" i="15"/>
  <c r="AF17" i="15"/>
  <c r="AE19" i="15"/>
  <c r="AF19" i="15"/>
  <c r="AE20" i="15"/>
  <c r="AF20" i="15"/>
  <c r="AE16" i="15"/>
  <c r="AF16" i="15"/>
  <c r="AE18" i="15"/>
  <c r="AF18" i="15"/>
  <c r="AE23" i="15"/>
  <c r="AF23" i="15"/>
  <c r="AE30" i="15"/>
  <c r="AF30" i="15"/>
  <c r="AE32" i="15"/>
  <c r="AF32" i="15"/>
  <c r="AE24" i="15"/>
  <c r="AF24" i="15"/>
  <c r="AE25" i="15"/>
  <c r="AF25" i="15"/>
  <c r="AE26" i="15"/>
  <c r="AF26" i="15"/>
  <c r="AE28" i="15"/>
  <c r="AF28" i="15"/>
  <c r="AE33" i="15"/>
  <c r="AF33" i="15"/>
  <c r="AE27" i="15"/>
  <c r="AF27" i="15"/>
  <c r="AE31" i="15"/>
  <c r="AF31" i="15"/>
  <c r="AE34" i="15"/>
  <c r="AF34" i="15"/>
  <c r="AE38" i="15"/>
  <c r="AF38" i="15"/>
  <c r="AE39" i="15"/>
  <c r="AF39" i="15"/>
  <c r="AE37" i="15"/>
  <c r="AF37" i="15"/>
  <c r="AE40" i="15"/>
  <c r="AF40" i="15"/>
  <c r="AE36" i="15"/>
  <c r="AF36" i="15"/>
  <c r="AE44" i="15"/>
  <c r="AF44" i="15"/>
  <c r="AE42" i="15"/>
  <c r="AF42" i="15"/>
  <c r="AE41" i="15"/>
  <c r="AF41" i="15"/>
  <c r="AE48" i="15"/>
  <c r="AF48" i="15"/>
  <c r="AE45" i="15"/>
  <c r="AF45" i="15"/>
  <c r="AE35" i="15"/>
  <c r="AF35" i="15"/>
  <c r="AE47" i="15"/>
  <c r="AF47" i="15"/>
  <c r="AE46" i="15"/>
  <c r="AF46" i="15"/>
  <c r="AE21" i="15"/>
  <c r="AF21" i="15"/>
  <c r="AE49" i="15"/>
  <c r="AF49" i="15"/>
  <c r="AE29" i="15"/>
  <c r="AF29" i="15"/>
  <c r="AE50" i="15"/>
  <c r="AF50" i="15"/>
  <c r="AE51" i="15"/>
  <c r="AF51" i="15"/>
  <c r="AE54" i="15"/>
  <c r="AF54" i="15"/>
  <c r="AE53" i="15"/>
  <c r="AF53" i="15"/>
  <c r="AE55" i="15"/>
  <c r="AF55" i="15"/>
  <c r="AE56" i="15"/>
  <c r="AF56" i="15"/>
  <c r="AF7" i="15"/>
  <c r="AE7" i="15"/>
  <c r="AA8" i="15"/>
  <c r="AB8" i="15"/>
  <c r="AA9" i="15"/>
  <c r="AB9" i="15"/>
  <c r="AA10" i="15"/>
  <c r="AB10" i="15"/>
  <c r="AA12" i="15"/>
  <c r="AB12" i="15"/>
  <c r="AA13" i="15"/>
  <c r="AB13" i="15"/>
  <c r="AA11" i="15"/>
  <c r="AB11" i="15"/>
  <c r="AA15" i="15"/>
  <c r="AB15" i="15"/>
  <c r="AA14" i="15"/>
  <c r="AB14" i="15"/>
  <c r="AA22" i="15"/>
  <c r="AB22" i="15"/>
  <c r="AA17" i="15"/>
  <c r="AB17" i="15"/>
  <c r="AA19" i="15"/>
  <c r="AB19" i="15"/>
  <c r="AA20" i="15"/>
  <c r="AB20" i="15"/>
  <c r="AA16" i="15"/>
  <c r="AB16" i="15"/>
  <c r="AA18" i="15"/>
  <c r="AB18" i="15"/>
  <c r="AA23" i="15"/>
  <c r="AB23" i="15"/>
  <c r="AA30" i="15"/>
  <c r="AB30" i="15"/>
  <c r="AA32" i="15"/>
  <c r="AB32" i="15"/>
  <c r="AA24" i="15"/>
  <c r="AB24" i="15"/>
  <c r="AA25" i="15"/>
  <c r="AB25" i="15"/>
  <c r="AA26" i="15"/>
  <c r="AB26" i="15"/>
  <c r="AA28" i="15"/>
  <c r="AB28" i="15"/>
  <c r="AA33" i="15"/>
  <c r="AB33" i="15"/>
  <c r="AA27" i="15"/>
  <c r="AB27" i="15"/>
  <c r="AA31" i="15"/>
  <c r="AB31" i="15"/>
  <c r="AA34" i="15"/>
  <c r="AB34" i="15"/>
  <c r="AA38" i="15"/>
  <c r="AB38" i="15"/>
  <c r="AA39" i="15"/>
  <c r="AB39" i="15"/>
  <c r="AA37" i="15"/>
  <c r="AB37" i="15"/>
  <c r="AA40" i="15"/>
  <c r="AB40" i="15"/>
  <c r="AA36" i="15"/>
  <c r="AB36" i="15"/>
  <c r="AA44" i="15"/>
  <c r="AB44" i="15"/>
  <c r="AA42" i="15"/>
  <c r="AB42" i="15"/>
  <c r="AA41" i="15"/>
  <c r="AB41" i="15"/>
  <c r="AA48" i="15"/>
  <c r="AB48" i="15"/>
  <c r="AA45" i="15"/>
  <c r="AB45" i="15"/>
  <c r="AA35" i="15"/>
  <c r="AB35" i="15"/>
  <c r="AA47" i="15"/>
  <c r="AB47" i="15"/>
  <c r="AA46" i="15"/>
  <c r="AB46" i="15"/>
  <c r="AA21" i="15"/>
  <c r="AB21" i="15"/>
  <c r="AA49" i="15"/>
  <c r="AB49" i="15"/>
  <c r="AA29" i="15"/>
  <c r="AB29" i="15"/>
  <c r="AA50" i="15"/>
  <c r="AB50" i="15"/>
  <c r="AA51" i="15"/>
  <c r="AB51" i="15"/>
  <c r="AA54" i="15"/>
  <c r="AB54" i="15"/>
  <c r="AA53" i="15"/>
  <c r="AB53" i="15"/>
  <c r="AA55" i="15"/>
  <c r="AB55" i="15"/>
  <c r="AA56" i="15"/>
  <c r="AB56" i="15"/>
  <c r="AB7" i="15"/>
  <c r="AA7" i="15"/>
  <c r="AL8" i="15"/>
  <c r="AL9" i="15"/>
  <c r="AL10" i="15"/>
  <c r="AL11" i="15"/>
  <c r="AL12" i="15"/>
  <c r="AL13" i="15"/>
  <c r="AL14" i="15"/>
  <c r="AL15" i="15"/>
  <c r="AL16" i="15"/>
  <c r="AL17" i="15"/>
  <c r="AL18" i="15"/>
  <c r="AL19" i="15"/>
  <c r="AL20" i="15"/>
  <c r="AL21" i="15"/>
  <c r="AL22" i="15"/>
  <c r="AL23" i="15"/>
  <c r="AL24" i="15"/>
  <c r="AL7" i="15"/>
  <c r="I5" i="14"/>
  <c r="I6" i="14"/>
  <c r="I7" i="14"/>
  <c r="I8" i="14"/>
  <c r="I9" i="14"/>
  <c r="I10" i="14"/>
  <c r="I11" i="14"/>
  <c r="I12" i="14"/>
  <c r="I13" i="14"/>
  <c r="I14" i="14"/>
  <c r="I15" i="14"/>
  <c r="I16" i="14"/>
  <c r="I4" i="14"/>
  <c r="L20" i="15"/>
  <c r="V29" i="15"/>
  <c r="C18" i="15"/>
  <c r="D18" i="15"/>
  <c r="C17" i="15"/>
  <c r="D17" i="15"/>
  <c r="V35" i="15"/>
  <c r="D43" i="12"/>
  <c r="E43" i="12"/>
  <c r="D44" i="12"/>
  <c r="E44" i="12"/>
  <c r="D45" i="12"/>
  <c r="E45" i="12"/>
  <c r="E42" i="12"/>
  <c r="D42" i="12"/>
  <c r="D37" i="12"/>
  <c r="E37" i="12"/>
  <c r="D38" i="12"/>
  <c r="E38" i="12"/>
  <c r="D39" i="12"/>
  <c r="E39" i="12"/>
  <c r="D40" i="12"/>
  <c r="E40" i="12"/>
  <c r="AB155" i="14"/>
  <c r="AC155" i="14" s="1"/>
  <c r="AB154" i="14"/>
  <c r="AC154" i="14" s="1"/>
  <c r="Q7" i="14"/>
  <c r="Q6" i="14"/>
  <c r="Q8" i="14"/>
  <c r="Q5" i="14"/>
  <c r="Q10" i="14"/>
  <c r="Q9" i="14"/>
  <c r="Q12" i="14"/>
  <c r="Q14" i="14"/>
  <c r="Q13" i="14"/>
  <c r="Q15" i="14"/>
  <c r="Q16" i="14"/>
  <c r="Q11" i="14"/>
  <c r="Q4" i="14"/>
  <c r="AB152" i="14"/>
  <c r="AC152" i="14" s="1"/>
  <c r="AB153" i="14"/>
  <c r="AC153" i="14" s="1"/>
  <c r="AB149" i="14"/>
  <c r="AC149" i="14" s="1"/>
  <c r="AB150" i="14"/>
  <c r="AC150" i="14" s="1"/>
  <c r="AB151" i="14"/>
  <c r="AC151" i="14" s="1"/>
  <c r="AB148" i="14"/>
  <c r="AC148" i="14" s="1"/>
  <c r="AB143" i="14"/>
  <c r="AC143" i="14" s="1"/>
  <c r="AB145" i="14"/>
  <c r="AC145" i="14" s="1"/>
  <c r="AB146" i="14"/>
  <c r="AC146" i="14" s="1"/>
  <c r="AB144" i="14"/>
  <c r="AC144" i="14" s="1"/>
  <c r="AB147" i="14"/>
  <c r="AC147" i="14" s="1"/>
  <c r="AB142" i="14"/>
  <c r="AC142" i="14" s="1"/>
  <c r="AB136" i="14"/>
  <c r="AC136" i="14" s="1"/>
  <c r="AB141" i="14"/>
  <c r="AC141" i="14" s="1"/>
  <c r="AB140" i="14"/>
  <c r="AC140" i="14" s="1"/>
  <c r="AB139" i="14"/>
  <c r="AC139" i="14" s="1"/>
  <c r="AB138" i="14"/>
  <c r="AC138" i="14" s="1"/>
  <c r="AB135" i="14"/>
  <c r="AC135" i="14" s="1"/>
  <c r="AB137" i="14"/>
  <c r="AC137" i="14" s="1"/>
  <c r="AB134" i="14"/>
  <c r="AC134" i="14" s="1"/>
  <c r="AB133" i="14"/>
  <c r="AC133" i="14" s="1"/>
  <c r="AB130" i="14"/>
  <c r="AC130" i="14" s="1"/>
  <c r="AB129" i="14"/>
  <c r="AC129" i="14" s="1"/>
  <c r="AB132" i="14"/>
  <c r="AC132" i="14" s="1"/>
  <c r="AB131" i="14"/>
  <c r="AC131" i="14" s="1"/>
  <c r="AB128" i="14"/>
  <c r="AC128" i="14" s="1"/>
  <c r="AB127" i="14"/>
  <c r="AC127" i="14" s="1"/>
  <c r="AB125" i="14"/>
  <c r="AC125" i="14" s="1"/>
  <c r="AB126" i="14"/>
  <c r="AC126" i="14" s="1"/>
  <c r="AB122" i="14"/>
  <c r="AC122" i="14" s="1"/>
  <c r="AB121" i="14"/>
  <c r="AC121" i="14" s="1"/>
  <c r="AB123" i="14"/>
  <c r="AC123" i="14" s="1"/>
  <c r="AB124" i="14"/>
  <c r="AC124" i="14" s="1"/>
  <c r="AB116" i="14"/>
  <c r="AC116" i="14" s="1"/>
  <c r="AB118" i="14"/>
  <c r="AC118" i="14" s="1"/>
  <c r="AB117" i="14"/>
  <c r="AC117" i="14" s="1"/>
  <c r="AB113" i="14"/>
  <c r="AC113" i="14" s="1"/>
  <c r="AB119" i="14"/>
  <c r="AC119" i="14" s="1"/>
  <c r="AB120" i="14"/>
  <c r="AC120" i="14" s="1"/>
  <c r="AB115" i="14"/>
  <c r="AC115" i="14" s="1"/>
  <c r="AB114" i="14"/>
  <c r="AC114" i="14" s="1"/>
  <c r="AB112" i="14"/>
  <c r="AC112" i="14" s="1"/>
  <c r="AB111" i="14"/>
  <c r="AC111" i="14" s="1"/>
  <c r="AB109" i="14"/>
  <c r="AC109" i="14" s="1"/>
  <c r="AB110" i="14"/>
  <c r="AC110" i="14" s="1"/>
  <c r="AB105" i="14"/>
  <c r="AC105" i="14" s="1"/>
  <c r="AB107" i="14"/>
  <c r="AC107" i="14" s="1"/>
  <c r="AB106" i="14"/>
  <c r="AC106" i="14" s="1"/>
  <c r="AB108" i="14"/>
  <c r="AC108" i="14" s="1"/>
  <c r="AB104" i="14"/>
  <c r="AC104" i="14" s="1"/>
  <c r="AB102" i="14"/>
  <c r="AC102" i="14" s="1"/>
  <c r="AB101" i="14"/>
  <c r="AC101" i="14" s="1"/>
  <c r="AB100" i="14"/>
  <c r="AC100" i="14" s="1"/>
  <c r="AB103" i="14"/>
  <c r="AC103" i="14" s="1"/>
  <c r="AB98" i="14"/>
  <c r="AC98" i="14" s="1"/>
  <c r="AB97" i="14"/>
  <c r="AC97" i="14" s="1"/>
  <c r="AB99" i="14"/>
  <c r="AC99" i="14" s="1"/>
  <c r="AB92" i="14"/>
  <c r="AC92" i="14" s="1"/>
  <c r="AB96" i="14"/>
  <c r="AC96" i="14" s="1"/>
  <c r="AB95" i="14"/>
  <c r="AC95" i="14" s="1"/>
  <c r="AB94" i="14"/>
  <c r="AC94" i="14" s="1"/>
  <c r="AB93" i="14"/>
  <c r="AC93" i="14" s="1"/>
  <c r="AB91" i="14"/>
  <c r="AC91" i="14" s="1"/>
  <c r="AB90" i="14"/>
  <c r="AC90" i="14" s="1"/>
  <c r="AB89" i="14"/>
  <c r="AC89" i="14" s="1"/>
  <c r="AB82" i="14"/>
  <c r="AC82" i="14" s="1"/>
  <c r="AB84" i="14"/>
  <c r="AC84" i="14" s="1"/>
  <c r="AB83" i="14"/>
  <c r="AC83" i="14" s="1"/>
  <c r="AB87" i="14"/>
  <c r="AC87" i="14" s="1"/>
  <c r="AB85" i="14"/>
  <c r="AC85" i="14" s="1"/>
  <c r="AB86" i="14"/>
  <c r="AC86" i="14" s="1"/>
  <c r="AB88" i="14"/>
  <c r="AC88" i="14" s="1"/>
  <c r="AB81" i="14"/>
  <c r="AC81" i="14" s="1"/>
  <c r="AB80" i="14"/>
  <c r="AC80" i="14" s="1"/>
  <c r="AB79" i="14"/>
  <c r="AC79" i="14" s="1"/>
  <c r="AB78" i="14"/>
  <c r="AC78" i="14" s="1"/>
  <c r="AB77" i="14"/>
  <c r="AC77" i="14" s="1"/>
  <c r="AB73" i="14"/>
  <c r="AC73" i="14" s="1"/>
  <c r="AB74" i="14"/>
  <c r="AC74" i="14" s="1"/>
  <c r="AB75" i="14"/>
  <c r="AC75" i="14" s="1"/>
  <c r="AB76" i="14"/>
  <c r="AC76" i="14" s="1"/>
  <c r="AB69" i="14"/>
  <c r="AC69" i="14" s="1"/>
  <c r="AB72" i="14"/>
  <c r="AC72" i="14" s="1"/>
  <c r="AB71" i="14"/>
  <c r="AC71" i="14" s="1"/>
  <c r="AB66" i="14"/>
  <c r="AC66" i="14" s="1"/>
  <c r="AB70" i="14"/>
  <c r="AC70" i="14" s="1"/>
  <c r="AB65" i="14"/>
  <c r="AC65" i="14" s="1"/>
  <c r="AB68" i="14"/>
  <c r="AC68" i="14" s="1"/>
  <c r="AB67" i="14"/>
  <c r="AC67" i="14" s="1"/>
  <c r="AB56" i="14"/>
  <c r="AC56" i="14" s="1"/>
  <c r="AB54" i="14"/>
  <c r="AC54" i="14" s="1"/>
  <c r="AB64" i="14"/>
  <c r="AC64" i="14" s="1"/>
  <c r="AB63" i="14"/>
  <c r="AC63" i="14" s="1"/>
  <c r="AB62" i="14"/>
  <c r="AC62" i="14" s="1"/>
  <c r="AB61" i="14"/>
  <c r="AC61" i="14" s="1"/>
  <c r="AB58" i="14"/>
  <c r="AC58" i="14" s="1"/>
  <c r="AB59" i="14"/>
  <c r="AC59" i="14" s="1"/>
  <c r="AB60" i="14"/>
  <c r="AC60" i="14" s="1"/>
  <c r="AB57" i="14"/>
  <c r="AC57" i="14" s="1"/>
  <c r="AB55" i="14"/>
  <c r="AC55" i="14" s="1"/>
  <c r="AB50" i="14"/>
  <c r="AC50" i="14" s="1"/>
  <c r="AB53" i="14"/>
  <c r="AC53" i="14" s="1"/>
  <c r="AB51" i="14"/>
  <c r="AC51" i="14" s="1"/>
  <c r="AB49" i="14"/>
  <c r="AC49" i="14" s="1"/>
  <c r="AB48" i="14"/>
  <c r="AC48" i="14" s="1"/>
  <c r="AB52" i="14"/>
  <c r="AC52" i="14" s="1"/>
  <c r="AB43" i="14"/>
  <c r="AC43" i="14" s="1"/>
  <c r="AB47" i="14"/>
  <c r="AC47" i="14" s="1"/>
  <c r="AB46" i="14"/>
  <c r="AC46" i="14" s="1"/>
  <c r="AB44" i="14"/>
  <c r="AC44" i="14" s="1"/>
  <c r="AB45" i="14"/>
  <c r="AC45" i="14" s="1"/>
  <c r="AB42" i="14"/>
  <c r="AC42" i="14" s="1"/>
  <c r="AB40" i="14"/>
  <c r="AC40" i="14" s="1"/>
  <c r="AB41" i="14"/>
  <c r="AC41" i="14" s="1"/>
  <c r="AB36" i="14"/>
  <c r="AC36" i="14" s="1"/>
  <c r="AB39" i="14"/>
  <c r="AC39" i="14" s="1"/>
  <c r="AB38" i="14"/>
  <c r="AC38" i="14" s="1"/>
  <c r="AB34" i="14"/>
  <c r="AC34" i="14" s="1"/>
  <c r="AB35" i="14"/>
  <c r="AI38" i="14" s="1"/>
  <c r="AB33" i="14"/>
  <c r="AC33" i="14" s="1"/>
  <c r="AB32" i="14"/>
  <c r="AC32" i="14" s="1"/>
  <c r="AB37" i="14"/>
  <c r="AC37" i="14" s="1"/>
  <c r="AB24" i="14"/>
  <c r="AC24" i="14" s="1"/>
  <c r="AB27" i="14"/>
  <c r="AC27" i="14" s="1"/>
  <c r="AB31" i="14"/>
  <c r="AC31" i="14" s="1"/>
  <c r="AB30" i="14"/>
  <c r="AC30" i="14" s="1"/>
  <c r="AB28" i="14"/>
  <c r="AC28" i="14" s="1"/>
  <c r="AB29" i="14"/>
  <c r="AC29" i="14" s="1"/>
  <c r="AB26" i="14"/>
  <c r="AC26" i="14" s="1"/>
  <c r="AB25" i="14"/>
  <c r="AC25" i="14" s="1"/>
  <c r="AB17" i="14"/>
  <c r="AC17" i="14" s="1"/>
  <c r="AB23" i="14"/>
  <c r="AC23" i="14" s="1"/>
  <c r="AB22" i="14"/>
  <c r="AC22" i="14" s="1"/>
  <c r="AB21" i="14"/>
  <c r="AC21" i="14" s="1"/>
  <c r="AB20" i="14"/>
  <c r="AC20" i="14" s="1"/>
  <c r="AB19" i="14"/>
  <c r="AC19" i="14" s="1"/>
  <c r="AB18" i="14"/>
  <c r="AC18" i="14" s="1"/>
  <c r="AB10" i="14"/>
  <c r="AC10" i="14" s="1"/>
  <c r="AB16" i="14"/>
  <c r="AC16" i="14" s="1"/>
  <c r="AB15" i="14"/>
  <c r="AC15" i="14" s="1"/>
  <c r="AB13" i="14"/>
  <c r="AC13" i="14" s="1"/>
  <c r="AB14" i="14"/>
  <c r="AC14" i="14" s="1"/>
  <c r="AB11" i="14"/>
  <c r="AC11" i="14" s="1"/>
  <c r="AB9" i="14"/>
  <c r="AC9" i="14" s="1"/>
  <c r="AB12" i="14"/>
  <c r="AC12" i="14" s="1"/>
  <c r="AB7" i="14"/>
  <c r="AC7" i="14" s="1"/>
  <c r="AB3" i="14"/>
  <c r="AC3" i="14" s="1"/>
  <c r="AB6" i="14"/>
  <c r="AC6" i="14" s="1"/>
  <c r="AB5" i="14"/>
  <c r="AC5" i="14" s="1"/>
  <c r="AB8" i="14"/>
  <c r="AC8" i="14" s="1"/>
  <c r="AB4" i="14"/>
  <c r="AC4" i="14" s="1"/>
  <c r="E8" i="13" l="1"/>
  <c r="G8" i="13"/>
  <c r="I10" i="13"/>
  <c r="I12" i="13"/>
  <c r="J12" i="13"/>
  <c r="G9" i="13"/>
  <c r="E12" i="13"/>
  <c r="H8" i="13"/>
  <c r="I8" i="13"/>
  <c r="F11" i="13"/>
  <c r="E9" i="13"/>
  <c r="F9" i="13"/>
  <c r="H11" i="13"/>
  <c r="I11" i="13"/>
  <c r="J10" i="13"/>
  <c r="E11" i="13"/>
  <c r="J8" i="13"/>
  <c r="G11" i="13"/>
  <c r="F7" i="13"/>
  <c r="H9" i="13"/>
  <c r="J11" i="13"/>
  <c r="G7" i="13"/>
  <c r="I9" i="13"/>
  <c r="H7" i="13"/>
  <c r="J9" i="13"/>
  <c r="F12" i="13"/>
  <c r="I7" i="13"/>
  <c r="E10" i="13"/>
  <c r="G12" i="13"/>
  <c r="J7" i="13"/>
  <c r="F10" i="13"/>
  <c r="H12" i="13"/>
  <c r="G10" i="13"/>
  <c r="F8" i="13"/>
  <c r="H10" i="13"/>
  <c r="E7" i="13"/>
  <c r="E18" i="15"/>
  <c r="E17" i="15"/>
  <c r="AC35" i="14"/>
  <c r="AI24" i="14"/>
  <c r="AI23" i="14"/>
  <c r="AI12" i="14"/>
  <c r="AI29" i="14"/>
  <c r="AI18" i="14"/>
  <c r="AI3" i="14"/>
  <c r="AI4" i="14"/>
  <c r="AI10" i="14"/>
  <c r="AI6" i="14"/>
  <c r="AF23" i="14"/>
  <c r="AI16" i="14"/>
  <c r="AI37" i="14"/>
  <c r="AI17" i="14"/>
  <c r="AF14" i="14"/>
  <c r="AI43" i="14"/>
  <c r="AI34" i="14"/>
  <c r="AI36" i="14"/>
  <c r="AI30" i="14"/>
  <c r="AI25" i="14"/>
  <c r="AI21" i="14"/>
  <c r="AI19" i="14"/>
  <c r="AI15" i="14"/>
  <c r="AI11" i="14"/>
  <c r="AI8" i="14"/>
  <c r="AI41" i="14"/>
  <c r="AI27" i="14"/>
  <c r="AI14" i="14"/>
  <c r="AI42" i="14"/>
  <c r="AI33" i="14"/>
  <c r="AI35" i="14"/>
  <c r="AI22" i="14"/>
  <c r="AI20" i="14"/>
  <c r="AI13" i="14"/>
  <c r="AI9" i="14"/>
  <c r="AI7" i="14"/>
  <c r="AI5" i="14"/>
  <c r="AI39" i="14"/>
  <c r="AI44" i="14"/>
  <c r="AI40" i="14"/>
  <c r="AI32" i="14"/>
  <c r="AI31" i="14"/>
  <c r="AI26" i="14"/>
  <c r="AI28" i="14"/>
  <c r="AF24" i="14"/>
  <c r="AF5" i="14"/>
  <c r="AF20" i="14"/>
  <c r="AF30" i="14"/>
  <c r="AF17" i="14"/>
  <c r="AF21" i="14"/>
  <c r="AF8" i="14"/>
  <c r="AF39" i="14"/>
  <c r="AF33" i="14"/>
  <c r="AF26" i="14"/>
  <c r="AG23" i="14"/>
  <c r="AH23" i="14" s="1"/>
  <c r="AF13" i="14"/>
  <c r="AF27" i="14"/>
  <c r="AF35" i="14"/>
  <c r="AF3" i="14"/>
  <c r="AF18" i="14"/>
  <c r="AF38" i="14"/>
  <c r="AF32" i="14"/>
  <c r="AF10" i="14"/>
  <c r="AF6" i="14"/>
  <c r="AF4" i="14"/>
  <c r="AF19" i="14"/>
  <c r="AF12" i="14"/>
  <c r="AF9" i="14"/>
  <c r="AF15" i="14"/>
  <c r="AF7" i="14"/>
  <c r="AF16" i="14"/>
  <c r="AF40" i="14"/>
  <c r="AF31" i="14"/>
  <c r="AF11" i="14"/>
  <c r="AF37" i="14"/>
  <c r="AF41" i="14"/>
  <c r="AF42" i="14"/>
  <c r="AF36" i="14"/>
  <c r="AF28" i="14"/>
  <c r="AF43" i="14"/>
  <c r="AF29" i="14"/>
  <c r="AF22" i="14"/>
  <c r="AF25" i="14"/>
  <c r="AF34" i="14"/>
  <c r="AF44" i="14"/>
  <c r="AG24" i="14"/>
  <c r="AG14" i="14"/>
  <c r="AH14" i="14" s="1"/>
  <c r="AG13" i="14"/>
  <c r="AG12" i="14"/>
  <c r="AG5" i="14"/>
  <c r="AH5" i="14" s="1"/>
  <c r="AG9" i="14"/>
  <c r="AG27" i="14"/>
  <c r="AH27" i="14" s="1"/>
  <c r="AG15" i="14"/>
  <c r="AH15" i="14" s="1"/>
  <c r="AG35" i="14"/>
  <c r="AH35" i="14" s="1"/>
  <c r="AG7" i="14"/>
  <c r="AG20" i="14"/>
  <c r="AH20" i="14" s="1"/>
  <c r="AG16" i="14"/>
  <c r="AH16" i="14" s="1"/>
  <c r="AG30" i="14"/>
  <c r="AG40" i="14"/>
  <c r="AG3" i="14"/>
  <c r="AH3" i="14" s="1"/>
  <c r="AG31" i="14"/>
  <c r="AH31" i="14" s="1"/>
  <c r="AG17" i="14"/>
  <c r="AH17" i="14" s="1"/>
  <c r="AG11" i="14"/>
  <c r="AG18" i="14"/>
  <c r="AH18" i="14" s="1"/>
  <c r="AG37" i="14"/>
  <c r="AH37" i="14" s="1"/>
  <c r="AG21" i="14"/>
  <c r="AH21" i="14" s="1"/>
  <c r="AG41" i="14"/>
  <c r="AH41" i="14" s="1"/>
  <c r="AG38" i="14"/>
  <c r="AH38" i="14" s="1"/>
  <c r="AG42" i="14"/>
  <c r="AH42" i="14" s="1"/>
  <c r="AG8" i="14"/>
  <c r="AH8" i="14" s="1"/>
  <c r="AG36" i="14"/>
  <c r="AH36" i="14" s="1"/>
  <c r="AG32" i="14"/>
  <c r="AH32" i="14" s="1"/>
  <c r="AG28" i="14"/>
  <c r="AH28" i="14" s="1"/>
  <c r="AG39" i="14"/>
  <c r="AH39" i="14" s="1"/>
  <c r="AG43" i="14"/>
  <c r="AH43" i="14" s="1"/>
  <c r="AG10" i="14"/>
  <c r="AH10" i="14" s="1"/>
  <c r="AG29" i="14"/>
  <c r="AH29" i="14" s="1"/>
  <c r="AG33" i="14"/>
  <c r="AH33" i="14" s="1"/>
  <c r="AG22" i="14"/>
  <c r="AH22" i="14" s="1"/>
  <c r="AG6" i="14"/>
  <c r="AH6" i="14" s="1"/>
  <c r="AG25" i="14"/>
  <c r="AH25" i="14" s="1"/>
  <c r="AG4" i="14"/>
  <c r="AH4" i="14" s="1"/>
  <c r="AG34" i="14"/>
  <c r="AH34" i="14" s="1"/>
  <c r="AG26" i="14"/>
  <c r="AH26" i="14" s="1"/>
  <c r="AG44" i="14"/>
  <c r="AH44" i="14" s="1"/>
  <c r="AG19" i="14"/>
  <c r="AH19" i="14" s="1"/>
  <c r="I14" i="13" l="1"/>
  <c r="L8" i="13"/>
  <c r="F21" i="13"/>
  <c r="L11" i="13"/>
  <c r="J14" i="13"/>
  <c r="F45" i="13"/>
  <c r="E45" i="13"/>
  <c r="L9" i="13"/>
  <c r="E21" i="13"/>
  <c r="L10" i="13"/>
  <c r="H18" i="13"/>
  <c r="H14" i="13"/>
  <c r="H19" i="13"/>
  <c r="E14" i="13"/>
  <c r="L12" i="13"/>
  <c r="G14" i="13"/>
  <c r="G43" i="13"/>
  <c r="F66" i="13" s="1"/>
  <c r="G45" i="13"/>
  <c r="H21" i="13"/>
  <c r="G21" i="13"/>
  <c r="F14" i="13"/>
  <c r="G44" i="13"/>
  <c r="H20" i="13"/>
  <c r="L7" i="13"/>
  <c r="AH11" i="14"/>
  <c r="AH7" i="14"/>
  <c r="AH40" i="14"/>
  <c r="AH30" i="14"/>
  <c r="AH9" i="14"/>
  <c r="AH24" i="14"/>
  <c r="AH12" i="14"/>
  <c r="AH13" i="14"/>
  <c r="V8" i="15"/>
  <c r="V9" i="15"/>
  <c r="V10" i="15"/>
  <c r="V12" i="15"/>
  <c r="V11" i="15"/>
  <c r="V13" i="15"/>
  <c r="V15" i="15"/>
  <c r="V17" i="15"/>
  <c r="V16" i="15"/>
  <c r="V18" i="15"/>
  <c r="V14" i="15"/>
  <c r="V19" i="15"/>
  <c r="V20" i="15"/>
  <c r="V22" i="15"/>
  <c r="V24" i="15"/>
  <c r="V26" i="15"/>
  <c r="V23" i="15"/>
  <c r="V31" i="15"/>
  <c r="V30" i="15"/>
  <c r="V32" i="15"/>
  <c r="V33" i="15"/>
  <c r="V25" i="15"/>
  <c r="V27" i="15"/>
  <c r="V34" i="15"/>
  <c r="V37" i="15"/>
  <c r="V28" i="15"/>
  <c r="V38" i="15"/>
  <c r="V39" i="15"/>
  <c r="V40" i="15"/>
  <c r="V42" i="15"/>
  <c r="V41" i="15"/>
  <c r="V36" i="15"/>
  <c r="V44" i="15"/>
  <c r="V47" i="15"/>
  <c r="V46" i="15"/>
  <c r="V49" i="15"/>
  <c r="V48" i="15"/>
  <c r="V45" i="15"/>
  <c r="V21" i="15"/>
  <c r="V50" i="15"/>
  <c r="V51" i="15"/>
  <c r="V54" i="15"/>
  <c r="V53" i="15"/>
  <c r="V55" i="15"/>
  <c r="V56" i="15"/>
  <c r="V7" i="15"/>
  <c r="M14" i="15"/>
  <c r="N14" i="15"/>
  <c r="M13" i="15"/>
  <c r="N13" i="15"/>
  <c r="C9" i="15"/>
  <c r="D9" i="15"/>
  <c r="C8" i="15"/>
  <c r="D8" i="15"/>
  <c r="C11" i="15"/>
  <c r="D11" i="15"/>
  <c r="C14" i="15"/>
  <c r="D14" i="15"/>
  <c r="C10" i="15"/>
  <c r="D10" i="15"/>
  <c r="C12" i="15"/>
  <c r="D12" i="15"/>
  <c r="C15" i="15"/>
  <c r="D15" i="15"/>
  <c r="C13" i="15"/>
  <c r="D13" i="15"/>
  <c r="C19" i="15"/>
  <c r="D19" i="15"/>
  <c r="C16" i="15"/>
  <c r="D16" i="15"/>
  <c r="C20" i="15"/>
  <c r="D20" i="15"/>
  <c r="C21" i="15"/>
  <c r="D21" i="15"/>
  <c r="C22" i="15"/>
  <c r="D22" i="15"/>
  <c r="C23" i="15"/>
  <c r="D23" i="15"/>
  <c r="C24" i="15"/>
  <c r="D24" i="15"/>
  <c r="C7" i="15"/>
  <c r="D7" i="15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R19" i="15"/>
  <c r="S19" i="15"/>
  <c r="R18" i="15"/>
  <c r="S18" i="15"/>
  <c r="R17" i="15"/>
  <c r="S17" i="15"/>
  <c r="R16" i="15"/>
  <c r="S16" i="15"/>
  <c r="R15" i="15"/>
  <c r="S15" i="15"/>
  <c r="M17" i="15"/>
  <c r="N17" i="15"/>
  <c r="R14" i="15"/>
  <c r="S14" i="15"/>
  <c r="M15" i="15"/>
  <c r="N15" i="15"/>
  <c r="R12" i="15"/>
  <c r="S12" i="15"/>
  <c r="M16" i="15"/>
  <c r="N16" i="15"/>
  <c r="R13" i="15"/>
  <c r="S13" i="15"/>
  <c r="M10" i="15"/>
  <c r="N10" i="15"/>
  <c r="R9" i="15"/>
  <c r="S9" i="15"/>
  <c r="M11" i="15"/>
  <c r="N11" i="15"/>
  <c r="R11" i="15"/>
  <c r="S11" i="15"/>
  <c r="M12" i="15"/>
  <c r="N12" i="15"/>
  <c r="R10" i="15"/>
  <c r="S10" i="15"/>
  <c r="M9" i="15"/>
  <c r="N9" i="15"/>
  <c r="R8" i="15"/>
  <c r="S8" i="15"/>
  <c r="M8" i="15"/>
  <c r="N8" i="15"/>
  <c r="R7" i="15"/>
  <c r="S7" i="15"/>
  <c r="M7" i="15"/>
  <c r="N7" i="15"/>
  <c r="N35" i="1"/>
  <c r="M35" i="1"/>
  <c r="L35" i="1"/>
  <c r="H64" i="13"/>
  <c r="F19" i="13"/>
  <c r="F44" i="13" s="1"/>
  <c r="E19" i="13"/>
  <c r="E44" i="13" s="1"/>
  <c r="G20" i="13"/>
  <c r="F20" i="13"/>
  <c r="E20" i="13"/>
  <c r="G19" i="13"/>
  <c r="G18" i="13"/>
  <c r="F18" i="13"/>
  <c r="F43" i="13" s="1"/>
  <c r="E18" i="13"/>
  <c r="E43" i="13" s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L34" i="1"/>
  <c r="M34" i="1"/>
  <c r="L32" i="1"/>
  <c r="M32" i="1"/>
  <c r="L33" i="1"/>
  <c r="M33" i="1"/>
  <c r="E8" i="12"/>
  <c r="E9" i="12"/>
  <c r="E10" i="12"/>
  <c r="E11" i="12"/>
  <c r="E12" i="12"/>
  <c r="E13" i="12"/>
  <c r="E14" i="12"/>
  <c r="E7" i="12"/>
  <c r="D8" i="12"/>
  <c r="D9" i="12"/>
  <c r="D10" i="12"/>
  <c r="D11" i="12"/>
  <c r="D12" i="12"/>
  <c r="D13" i="12"/>
  <c r="D14" i="12"/>
  <c r="D7" i="12"/>
  <c r="M31" i="1"/>
  <c r="L30" i="1"/>
  <c r="L31" i="1"/>
  <c r="N4" i="1"/>
  <c r="N5" i="1"/>
  <c r="N6" i="1"/>
  <c r="N7" i="1"/>
  <c r="N8" i="1"/>
  <c r="N9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" i="1"/>
  <c r="A18" i="10"/>
  <c r="C18" i="10"/>
  <c r="D18" i="10"/>
  <c r="E18" i="10"/>
  <c r="F18" i="10"/>
  <c r="H18" i="10"/>
  <c r="I18" i="10"/>
  <c r="J18" i="10"/>
  <c r="K18" i="10"/>
  <c r="A15" i="10"/>
  <c r="C15" i="10"/>
  <c r="D15" i="10"/>
  <c r="E15" i="10"/>
  <c r="F15" i="10"/>
  <c r="H15" i="10"/>
  <c r="I15" i="10"/>
  <c r="J15" i="10"/>
  <c r="K15" i="10"/>
  <c r="A10" i="10"/>
  <c r="C10" i="10"/>
  <c r="D10" i="10"/>
  <c r="E10" i="10"/>
  <c r="F10" i="10"/>
  <c r="H10" i="10"/>
  <c r="I10" i="10"/>
  <c r="J10" i="10"/>
  <c r="K10" i="10"/>
  <c r="I5" i="10"/>
  <c r="I8" i="10"/>
  <c r="I6" i="10"/>
  <c r="I9" i="10"/>
  <c r="I11" i="10"/>
  <c r="I13" i="10"/>
  <c r="I12" i="10"/>
  <c r="I7" i="10"/>
  <c r="I14" i="10"/>
  <c r="I16" i="10"/>
  <c r="I19" i="10"/>
  <c r="I17" i="10"/>
  <c r="D5" i="10"/>
  <c r="D8" i="10"/>
  <c r="D6" i="10"/>
  <c r="D9" i="10"/>
  <c r="D11" i="10"/>
  <c r="D13" i="10"/>
  <c r="D12" i="10"/>
  <c r="D7" i="10"/>
  <c r="D14" i="10"/>
  <c r="D16" i="10"/>
  <c r="D19" i="10"/>
  <c r="D17" i="10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" i="1"/>
  <c r="J6" i="10"/>
  <c r="K6" i="10"/>
  <c r="J7" i="10"/>
  <c r="K7" i="10"/>
  <c r="J11" i="10"/>
  <c r="K11" i="10"/>
  <c r="J16" i="10"/>
  <c r="K16" i="10"/>
  <c r="J12" i="10"/>
  <c r="K12" i="10"/>
  <c r="J9" i="10"/>
  <c r="K9" i="10"/>
  <c r="J13" i="10"/>
  <c r="K13" i="10"/>
  <c r="J19" i="10"/>
  <c r="K19" i="10"/>
  <c r="J17" i="10"/>
  <c r="K17" i="10"/>
  <c r="J14" i="10"/>
  <c r="K14" i="10"/>
  <c r="J5" i="10"/>
  <c r="K5" i="10"/>
  <c r="K8" i="10"/>
  <c r="J8" i="10"/>
  <c r="H6" i="10"/>
  <c r="H7" i="10"/>
  <c r="H11" i="10"/>
  <c r="H16" i="10"/>
  <c r="H12" i="10"/>
  <c r="H9" i="10"/>
  <c r="H13" i="10"/>
  <c r="H19" i="10"/>
  <c r="H17" i="10"/>
  <c r="H14" i="10"/>
  <c r="H5" i="10"/>
  <c r="H8" i="10"/>
  <c r="E6" i="10"/>
  <c r="F6" i="10"/>
  <c r="E7" i="10"/>
  <c r="F7" i="10"/>
  <c r="E11" i="10"/>
  <c r="F11" i="10"/>
  <c r="E16" i="10"/>
  <c r="F16" i="10"/>
  <c r="E12" i="10"/>
  <c r="F12" i="10"/>
  <c r="E9" i="10"/>
  <c r="F9" i="10"/>
  <c r="E13" i="10"/>
  <c r="F13" i="10"/>
  <c r="E19" i="10"/>
  <c r="F19" i="10"/>
  <c r="E17" i="10"/>
  <c r="F17" i="10"/>
  <c r="E14" i="10"/>
  <c r="F14" i="10"/>
  <c r="E5" i="10"/>
  <c r="F5" i="10"/>
  <c r="F8" i="10"/>
  <c r="E8" i="10"/>
  <c r="C6" i="10"/>
  <c r="C7" i="10"/>
  <c r="C11" i="10"/>
  <c r="C16" i="10"/>
  <c r="C12" i="10"/>
  <c r="O12" i="10" s="1"/>
  <c r="C9" i="10"/>
  <c r="O9" i="10" s="1"/>
  <c r="C13" i="10"/>
  <c r="O13" i="10" s="1"/>
  <c r="C19" i="10"/>
  <c r="C17" i="10"/>
  <c r="C14" i="10"/>
  <c r="C5" i="10"/>
  <c r="C8" i="10"/>
  <c r="A6" i="10"/>
  <c r="A7" i="10"/>
  <c r="A11" i="10"/>
  <c r="A16" i="10"/>
  <c r="A12" i="10"/>
  <c r="A9" i="10"/>
  <c r="A13" i="10"/>
  <c r="A19" i="10"/>
  <c r="A17" i="10"/>
  <c r="A14" i="10"/>
  <c r="A5" i="10"/>
  <c r="A8" i="10"/>
  <c r="O8" i="10" l="1"/>
  <c r="O16" i="10"/>
  <c r="O10" i="10"/>
  <c r="O5" i="10"/>
  <c r="O11" i="10"/>
  <c r="O14" i="10"/>
  <c r="O7" i="10"/>
  <c r="O17" i="10"/>
  <c r="O6" i="10"/>
  <c r="O15" i="10"/>
  <c r="O19" i="10"/>
  <c r="O18" i="10"/>
  <c r="H12" i="15"/>
  <c r="I16" i="15"/>
  <c r="H9" i="15"/>
  <c r="Z23" i="15"/>
  <c r="Z54" i="15"/>
  <c r="AC54" i="15" s="1"/>
  <c r="Z32" i="15"/>
  <c r="AC32" i="15" s="1"/>
  <c r="Z55" i="15"/>
  <c r="Z46" i="15"/>
  <c r="Z18" i="15"/>
  <c r="AC18" i="15" s="1"/>
  <c r="Z33" i="15"/>
  <c r="AC33" i="15" s="1"/>
  <c r="Z56" i="15"/>
  <c r="AC56" i="15" s="1"/>
  <c r="Z15" i="15"/>
  <c r="AC15" i="15" s="1"/>
  <c r="Z50" i="15"/>
  <c r="Z52" i="15"/>
  <c r="Z40" i="15"/>
  <c r="Z21" i="15"/>
  <c r="AC21" i="15" s="1"/>
  <c r="Z42" i="15"/>
  <c r="AC42" i="15" s="1"/>
  <c r="Z11" i="15"/>
  <c r="Z13" i="15"/>
  <c r="AC13" i="15" s="1"/>
  <c r="Z26" i="15"/>
  <c r="AC26" i="15" s="1"/>
  <c r="Z22" i="15"/>
  <c r="Z7" i="15"/>
  <c r="Z12" i="15"/>
  <c r="AC12" i="15" s="1"/>
  <c r="Z51" i="15"/>
  <c r="AC51" i="15" s="1"/>
  <c r="Z9" i="15"/>
  <c r="Z44" i="15"/>
  <c r="Z14" i="15"/>
  <c r="Z39" i="15"/>
  <c r="Z35" i="15"/>
  <c r="Z19" i="15"/>
  <c r="AC19" i="15" s="1"/>
  <c r="Z48" i="15"/>
  <c r="AC48" i="15" s="1"/>
  <c r="Z8" i="15"/>
  <c r="Z49" i="15"/>
  <c r="Z36" i="15"/>
  <c r="Z10" i="15"/>
  <c r="AC10" i="15" s="1"/>
  <c r="Z37" i="15"/>
  <c r="AC37" i="15" s="1"/>
  <c r="Z41" i="15"/>
  <c r="AC41" i="15" s="1"/>
  <c r="Z20" i="15"/>
  <c r="AC20" i="15" s="1"/>
  <c r="Z17" i="15"/>
  <c r="Z29" i="15"/>
  <c r="Z30" i="15"/>
  <c r="Z43" i="15"/>
  <c r="Z47" i="15"/>
  <c r="AC47" i="15" s="1"/>
  <c r="Z27" i="15"/>
  <c r="AC27" i="15" s="1"/>
  <c r="Z25" i="15"/>
  <c r="AC25" i="15" s="1"/>
  <c r="Z31" i="15"/>
  <c r="AC31" i="15" s="1"/>
  <c r="Z53" i="15"/>
  <c r="Z45" i="15"/>
  <c r="AC45" i="15" s="1"/>
  <c r="Z34" i="15"/>
  <c r="Z28" i="15"/>
  <c r="AC28" i="15" s="1"/>
  <c r="Z38" i="15"/>
  <c r="Z24" i="15"/>
  <c r="AC24" i="15" s="1"/>
  <c r="Z16" i="15"/>
  <c r="AC16" i="15" s="1"/>
  <c r="I9" i="15"/>
  <c r="AD23" i="15"/>
  <c r="AG23" i="15" s="1"/>
  <c r="AD15" i="15"/>
  <c r="AD33" i="15"/>
  <c r="AG33" i="15" s="1"/>
  <c r="AD42" i="15"/>
  <c r="AG42" i="15" s="1"/>
  <c r="AD21" i="15"/>
  <c r="AG21" i="15" s="1"/>
  <c r="AD56" i="15"/>
  <c r="AG56" i="15" s="1"/>
  <c r="AD52" i="15"/>
  <c r="AG52" i="15" s="1"/>
  <c r="AD36" i="15"/>
  <c r="AG36" i="15" s="1"/>
  <c r="AD10" i="15"/>
  <c r="AG10" i="15" s="1"/>
  <c r="AD37" i="15"/>
  <c r="AG37" i="15" s="1"/>
  <c r="AD41" i="15"/>
  <c r="AG41" i="15" s="1"/>
  <c r="AD32" i="15"/>
  <c r="AD53" i="15"/>
  <c r="AG53" i="15" s="1"/>
  <c r="AD38" i="15"/>
  <c r="AG38" i="15" s="1"/>
  <c r="AD24" i="15"/>
  <c r="AG24" i="15" s="1"/>
  <c r="AD55" i="15"/>
  <c r="AJ55" i="15" s="1"/>
  <c r="AD13" i="15"/>
  <c r="AG13" i="15" s="1"/>
  <c r="AD27" i="15"/>
  <c r="AD25" i="15"/>
  <c r="AJ25" i="15" s="1"/>
  <c r="AD31" i="15"/>
  <c r="AG31" i="15" s="1"/>
  <c r="AD18" i="15"/>
  <c r="AD47" i="15"/>
  <c r="AD20" i="15"/>
  <c r="AD17" i="15"/>
  <c r="AD29" i="15"/>
  <c r="AG29" i="15" s="1"/>
  <c r="AD30" i="15"/>
  <c r="AG30" i="15" s="1"/>
  <c r="AD11" i="15"/>
  <c r="AJ11" i="15" s="1"/>
  <c r="AD39" i="15"/>
  <c r="AD43" i="15"/>
  <c r="AG43" i="15" s="1"/>
  <c r="AD45" i="15"/>
  <c r="AD34" i="15"/>
  <c r="AG34" i="15" s="1"/>
  <c r="AD16" i="15"/>
  <c r="AG16" i="15" s="1"/>
  <c r="AD12" i="15"/>
  <c r="AG12" i="15" s="1"/>
  <c r="AD51" i="15"/>
  <c r="AD9" i="15"/>
  <c r="AG9" i="15" s="1"/>
  <c r="AD44" i="15"/>
  <c r="AG44" i="15" s="1"/>
  <c r="AD14" i="15"/>
  <c r="AD28" i="15"/>
  <c r="AD54" i="15"/>
  <c r="AD26" i="15"/>
  <c r="AG26" i="15" s="1"/>
  <c r="AD50" i="15"/>
  <c r="AG50" i="15" s="1"/>
  <c r="AD22" i="15"/>
  <c r="AD7" i="15"/>
  <c r="AG7" i="15" s="1"/>
  <c r="AD46" i="15"/>
  <c r="AG46" i="15" s="1"/>
  <c r="AD35" i="15"/>
  <c r="AG35" i="15" s="1"/>
  <c r="AD19" i="15"/>
  <c r="AG19" i="15" s="1"/>
  <c r="AD48" i="15"/>
  <c r="AJ48" i="15" s="1"/>
  <c r="AD8" i="15"/>
  <c r="AG8" i="15" s="1"/>
  <c r="AD49" i="15"/>
  <c r="AD40" i="15"/>
  <c r="I21" i="13"/>
  <c r="H22" i="13"/>
  <c r="I20" i="13"/>
  <c r="H43" i="13"/>
  <c r="E65" i="13"/>
  <c r="F65" i="13"/>
  <c r="I18" i="13"/>
  <c r="E46" i="13"/>
  <c r="F22" i="13"/>
  <c r="E22" i="13"/>
  <c r="E67" i="13"/>
  <c r="F46" i="13"/>
  <c r="E66" i="13"/>
  <c r="H45" i="13"/>
  <c r="L14" i="13"/>
  <c r="G46" i="13"/>
  <c r="L5" i="10"/>
  <c r="G6" i="10"/>
  <c r="H16" i="15"/>
  <c r="J16" i="15" s="1"/>
  <c r="H8" i="15"/>
  <c r="I12" i="15"/>
  <c r="I8" i="15"/>
  <c r="H11" i="15"/>
  <c r="I7" i="15"/>
  <c r="I11" i="15"/>
  <c r="H10" i="15"/>
  <c r="H7" i="15"/>
  <c r="H14" i="15"/>
  <c r="I14" i="15"/>
  <c r="H18" i="15"/>
  <c r="H15" i="15"/>
  <c r="I18" i="15"/>
  <c r="I15" i="15"/>
  <c r="I10" i="15"/>
  <c r="H17" i="15"/>
  <c r="H13" i="15"/>
  <c r="I17" i="15"/>
  <c r="I13" i="15"/>
  <c r="L18" i="10"/>
  <c r="T19" i="15"/>
  <c r="L8" i="10"/>
  <c r="L12" i="10"/>
  <c r="L6" i="10"/>
  <c r="I19" i="13"/>
  <c r="E64" i="13"/>
  <c r="F64" i="13"/>
  <c r="H44" i="13"/>
  <c r="G22" i="13"/>
  <c r="G18" i="10"/>
  <c r="G8" i="10"/>
  <c r="G7" i="10"/>
  <c r="G5" i="10"/>
  <c r="L10" i="10"/>
  <c r="G10" i="10"/>
  <c r="E7" i="15"/>
  <c r="O10" i="15"/>
  <c r="O9" i="15"/>
  <c r="E8" i="15"/>
  <c r="O16" i="15"/>
  <c r="O12" i="15"/>
  <c r="E10" i="15"/>
  <c r="O17" i="15"/>
  <c r="O8" i="15"/>
  <c r="O11" i="15"/>
  <c r="E13" i="15"/>
  <c r="O7" i="15"/>
  <c r="T7" i="15"/>
  <c r="O15" i="15"/>
  <c r="O14" i="15"/>
  <c r="O13" i="15"/>
  <c r="E24" i="15"/>
  <c r="E15" i="15"/>
  <c r="T10" i="15"/>
  <c r="T12" i="15"/>
  <c r="T16" i="15"/>
  <c r="T8" i="15"/>
  <c r="T13" i="15"/>
  <c r="T9" i="15"/>
  <c r="T15" i="15"/>
  <c r="T11" i="15"/>
  <c r="T14" i="15"/>
  <c r="T18" i="15"/>
  <c r="T17" i="15"/>
  <c r="E21" i="15"/>
  <c r="E14" i="15"/>
  <c r="E22" i="15"/>
  <c r="E11" i="15"/>
  <c r="E19" i="15"/>
  <c r="E12" i="15"/>
  <c r="E20" i="15"/>
  <c r="E23" i="15"/>
  <c r="E9" i="15"/>
  <c r="E16" i="15"/>
  <c r="G15" i="10"/>
  <c r="L14" i="10"/>
  <c r="L7" i="10"/>
  <c r="L13" i="10"/>
  <c r="G14" i="10"/>
  <c r="L11" i="10"/>
  <c r="L15" i="10"/>
  <c r="L17" i="10"/>
  <c r="L9" i="10"/>
  <c r="L19" i="10"/>
  <c r="L16" i="10"/>
  <c r="G17" i="10"/>
  <c r="G16" i="10"/>
  <c r="G11" i="10"/>
  <c r="G19" i="10"/>
  <c r="G9" i="10"/>
  <c r="G12" i="10"/>
  <c r="G13" i="10"/>
  <c r="AC8" i="15"/>
  <c r="AC11" i="15"/>
  <c r="AJ14" i="15" l="1"/>
  <c r="AJ45" i="15"/>
  <c r="AJ32" i="15"/>
  <c r="AJ54" i="15"/>
  <c r="AJ17" i="15"/>
  <c r="AJ36" i="15"/>
  <c r="AC17" i="15"/>
  <c r="AJ28" i="15"/>
  <c r="AJ9" i="15"/>
  <c r="AJ49" i="15"/>
  <c r="AJ46" i="15"/>
  <c r="AJ20" i="15"/>
  <c r="AC14" i="15"/>
  <c r="AJ18" i="15"/>
  <c r="AJ51" i="15"/>
  <c r="AJ27" i="15"/>
  <c r="AJ53" i="15"/>
  <c r="AG55" i="15"/>
  <c r="AJ47" i="15"/>
  <c r="J9" i="15"/>
  <c r="J12" i="15"/>
  <c r="AJ39" i="15"/>
  <c r="AJ15" i="15"/>
  <c r="AC39" i="15"/>
  <c r="AG49" i="15"/>
  <c r="N6" i="10"/>
  <c r="AC29" i="15"/>
  <c r="AI29" i="15" s="1"/>
  <c r="AJ29" i="15"/>
  <c r="AC52" i="15"/>
  <c r="AI52" i="15" s="1"/>
  <c r="AJ52" i="15"/>
  <c r="AC35" i="15"/>
  <c r="AI35" i="15" s="1"/>
  <c r="AJ35" i="15"/>
  <c r="AC43" i="15"/>
  <c r="AI43" i="15" s="1"/>
  <c r="AJ43" i="15"/>
  <c r="G65" i="13"/>
  <c r="H46" i="13"/>
  <c r="N5" i="10"/>
  <c r="J14" i="15"/>
  <c r="AJ7" i="15"/>
  <c r="J18" i="15"/>
  <c r="AG17" i="15"/>
  <c r="N12" i="10"/>
  <c r="N18" i="10"/>
  <c r="AC46" i="15"/>
  <c r="AI46" i="15" s="1"/>
  <c r="AC7" i="15"/>
  <c r="AI7" i="15" s="1"/>
  <c r="AG48" i="15"/>
  <c r="AI48" i="15" s="1"/>
  <c r="AC55" i="15"/>
  <c r="AJ38" i="15"/>
  <c r="AG25" i="15"/>
  <c r="AI25" i="15" s="1"/>
  <c r="AG20" i="15"/>
  <c r="AI20" i="15" s="1"/>
  <c r="AJ34" i="15"/>
  <c r="N7" i="10"/>
  <c r="J13" i="15"/>
  <c r="AG15" i="15"/>
  <c r="AI15" i="15" s="1"/>
  <c r="J15" i="15"/>
  <c r="J7" i="15"/>
  <c r="AJ21" i="15"/>
  <c r="AJ40" i="15"/>
  <c r="AJ22" i="15"/>
  <c r="AJ44" i="15"/>
  <c r="AC38" i="15"/>
  <c r="AI38" i="15" s="1"/>
  <c r="AC49" i="15"/>
  <c r="AG45" i="15"/>
  <c r="AI45" i="15" s="1"/>
  <c r="AG32" i="15"/>
  <c r="AI32" i="15" s="1"/>
  <c r="AJ24" i="15"/>
  <c r="AG47" i="15"/>
  <c r="AI47" i="15" s="1"/>
  <c r="AC40" i="15"/>
  <c r="AG14" i="15"/>
  <c r="AJ33" i="15"/>
  <c r="AJ8" i="15"/>
  <c r="AJ12" i="15"/>
  <c r="AJ31" i="15"/>
  <c r="AC44" i="15"/>
  <c r="AI44" i="15" s="1"/>
  <c r="AG28" i="15"/>
  <c r="AI28" i="15" s="1"/>
  <c r="AG27" i="15"/>
  <c r="AI27" i="15" s="1"/>
  <c r="AG39" i="15"/>
  <c r="AC34" i="15"/>
  <c r="AI34" i="15" s="1"/>
  <c r="AC36" i="15"/>
  <c r="AI36" i="15" s="1"/>
  <c r="AC23" i="15"/>
  <c r="AI23" i="15" s="1"/>
  <c r="AJ23" i="15"/>
  <c r="AJ50" i="15"/>
  <c r="AC30" i="15"/>
  <c r="AI30" i="15" s="1"/>
  <c r="AJ30" i="15"/>
  <c r="AJ16" i="15"/>
  <c r="AG11" i="15"/>
  <c r="AI11" i="15" s="1"/>
  <c r="AC22" i="15"/>
  <c r="AJ42" i="15"/>
  <c r="AJ19" i="15"/>
  <c r="AJ41" i="15"/>
  <c r="AJ10" i="15"/>
  <c r="AG54" i="15"/>
  <c r="AI54" i="15" s="1"/>
  <c r="AG18" i="15"/>
  <c r="AI18" i="15" s="1"/>
  <c r="AJ26" i="15"/>
  <c r="AJ56" i="15"/>
  <c r="AJ13" i="15"/>
  <c r="AJ37" i="15"/>
  <c r="J11" i="15"/>
  <c r="AC53" i="15"/>
  <c r="AI53" i="15" s="1"/>
  <c r="AG51" i="15"/>
  <c r="AI51" i="15" s="1"/>
  <c r="AG40" i="15"/>
  <c r="J17" i="15"/>
  <c r="J10" i="15"/>
  <c r="J8" i="15"/>
  <c r="AG22" i="15"/>
  <c r="AC50" i="15"/>
  <c r="AI50" i="15" s="1"/>
  <c r="AC9" i="15"/>
  <c r="AI9" i="15" s="1"/>
  <c r="N8" i="10"/>
  <c r="AI56" i="15"/>
  <c r="N16" i="10"/>
  <c r="I22" i="13"/>
  <c r="G51" i="13" s="1"/>
  <c r="G57" i="13" s="1"/>
  <c r="G64" i="13"/>
  <c r="N10" i="10"/>
  <c r="N11" i="10"/>
  <c r="N15" i="10"/>
  <c r="N9" i="10"/>
  <c r="AI21" i="15"/>
  <c r="AI31" i="15"/>
  <c r="AI13" i="15"/>
  <c r="AI37" i="15"/>
  <c r="AI10" i="15"/>
  <c r="AI42" i="15"/>
  <c r="AI41" i="15"/>
  <c r="N17" i="10"/>
  <c r="N14" i="10"/>
  <c r="N19" i="10"/>
  <c r="N13" i="10"/>
  <c r="AI26" i="15"/>
  <c r="AI24" i="15"/>
  <c r="AI12" i="15"/>
  <c r="AI8" i="15"/>
  <c r="AI33" i="15"/>
  <c r="AI16" i="15"/>
  <c r="AI19" i="15"/>
  <c r="AI17" i="15" l="1"/>
  <c r="AI55" i="15"/>
  <c r="AI39" i="15"/>
  <c r="AI14" i="15"/>
  <c r="AI49" i="15"/>
  <c r="E51" i="13"/>
  <c r="E57" i="13" s="1"/>
  <c r="F51" i="13"/>
  <c r="F57" i="13" s="1"/>
  <c r="AI22" i="15"/>
  <c r="AI40" i="15"/>
  <c r="E28" i="13"/>
  <c r="E35" i="13" s="1"/>
  <c r="H26" i="13"/>
  <c r="H33" i="13" s="1"/>
  <c r="H29" i="13"/>
  <c r="H36" i="13" s="1"/>
  <c r="H28" i="13"/>
  <c r="H35" i="13" s="1"/>
  <c r="F29" i="13"/>
  <c r="F36" i="13" s="1"/>
  <c r="F28" i="13"/>
  <c r="F35" i="13" s="1"/>
  <c r="F50" i="13"/>
  <c r="F56" i="13" s="1"/>
  <c r="E29" i="13"/>
  <c r="E36" i="13" s="1"/>
  <c r="F26" i="13"/>
  <c r="F33" i="13" s="1"/>
  <c r="E26" i="13"/>
  <c r="E33" i="13" s="1"/>
  <c r="F52" i="13"/>
  <c r="F58" i="13" s="1"/>
  <c r="E50" i="13"/>
  <c r="E56" i="13" s="1"/>
  <c r="E52" i="13"/>
  <c r="E58" i="13" s="1"/>
  <c r="G50" i="13"/>
  <c r="G56" i="13" s="1"/>
  <c r="E27" i="13"/>
  <c r="E34" i="13" s="1"/>
  <c r="G52" i="13"/>
  <c r="G58" i="13" s="1"/>
  <c r="H27" i="13"/>
  <c r="H34" i="13" s="1"/>
  <c r="F27" i="13"/>
  <c r="F34" i="13" s="1"/>
  <c r="G26" i="13"/>
  <c r="G33" i="13" s="1"/>
  <c r="G29" i="13"/>
  <c r="G36" i="13" s="1"/>
  <c r="G28" i="13"/>
  <c r="G35" i="13" s="1"/>
  <c r="G27" i="13"/>
  <c r="G34" i="13" s="1"/>
  <c r="I36" i="13" l="1"/>
  <c r="H59" i="13"/>
  <c r="H61" i="13" s="1"/>
  <c r="I34" i="13"/>
  <c r="G37" i="13"/>
  <c r="I33" i="13"/>
  <c r="I37" i="13"/>
  <c r="I39" i="13" s="1"/>
  <c r="E37" i="13"/>
  <c r="H37" i="13"/>
  <c r="F37" i="13"/>
  <c r="I35" i="13"/>
</calcChain>
</file>

<file path=xl/sharedStrings.xml><?xml version="1.0" encoding="utf-8"?>
<sst xmlns="http://schemas.openxmlformats.org/spreadsheetml/2006/main" count="2058" uniqueCount="279">
  <si>
    <t>WINNERS</t>
  </si>
  <si>
    <t>Runners Up</t>
  </si>
  <si>
    <t>League</t>
  </si>
  <si>
    <t>Newcastle</t>
  </si>
  <si>
    <t>Leicester</t>
  </si>
  <si>
    <t>Leeds</t>
  </si>
  <si>
    <t>Champions</t>
  </si>
  <si>
    <t>Team</t>
  </si>
  <si>
    <t>Wins</t>
  </si>
  <si>
    <t>Runner Ups</t>
  </si>
  <si>
    <t>TOTAL</t>
  </si>
  <si>
    <t>Cup/EU</t>
  </si>
  <si>
    <t>#Wins</t>
  </si>
  <si>
    <t>#RUs</t>
  </si>
  <si>
    <t>Rank</t>
  </si>
  <si>
    <t>Since</t>
  </si>
  <si>
    <t>Points</t>
  </si>
  <si>
    <t>Cup</t>
  </si>
  <si>
    <t>Doubles</t>
  </si>
  <si>
    <t>Combo</t>
  </si>
  <si>
    <t>Success - ENGLAND</t>
  </si>
  <si>
    <t>Bath</t>
  </si>
  <si>
    <t>Wasps</t>
  </si>
  <si>
    <t>Sale</t>
  </si>
  <si>
    <t>Saracens</t>
  </si>
  <si>
    <t>Harlequins</t>
  </si>
  <si>
    <t>Northampton</t>
  </si>
  <si>
    <t>London Irish</t>
  </si>
  <si>
    <t>Gloucester</t>
  </si>
  <si>
    <t>Orrell</t>
  </si>
  <si>
    <t>Worcester</t>
  </si>
  <si>
    <t>Challenge</t>
  </si>
  <si>
    <t>Bristol</t>
  </si>
  <si>
    <t>Exeter</t>
  </si>
  <si>
    <t>Lg/Cup</t>
  </si>
  <si>
    <t>LgEu</t>
  </si>
  <si>
    <t>Ospreys</t>
  </si>
  <si>
    <t>Cardiff</t>
  </si>
  <si>
    <t>EU1</t>
  </si>
  <si>
    <t>EU2</t>
  </si>
  <si>
    <t>Prem</t>
  </si>
  <si>
    <t>Toulouse</t>
  </si>
  <si>
    <t>Brive</t>
  </si>
  <si>
    <t>Ulster</t>
  </si>
  <si>
    <t>Munster</t>
  </si>
  <si>
    <t>Leinster</t>
  </si>
  <si>
    <t>Toulon</t>
  </si>
  <si>
    <t>Bourgoin</t>
  </si>
  <si>
    <t>Colomiers</t>
  </si>
  <si>
    <t>AS Montferrand</t>
  </si>
  <si>
    <t>Pau</t>
  </si>
  <si>
    <t>Clermont Auvergne</t>
  </si>
  <si>
    <t>Biarritz</t>
  </si>
  <si>
    <t>Stade Francais</t>
  </si>
  <si>
    <t>Perpignan</t>
  </si>
  <si>
    <t>Castres</t>
  </si>
  <si>
    <t>Agen</t>
  </si>
  <si>
    <t>Narbonne</t>
  </si>
  <si>
    <t>Pontypridd</t>
  </si>
  <si>
    <t>Edinburgh</t>
  </si>
  <si>
    <t>6Nations</t>
  </si>
  <si>
    <t>England</t>
  </si>
  <si>
    <t>France</t>
  </si>
  <si>
    <t>Scotland</t>
  </si>
  <si>
    <t>Wales</t>
  </si>
  <si>
    <t>Ireland</t>
  </si>
  <si>
    <t>France/Wales</t>
  </si>
  <si>
    <t>New Zealand</t>
  </si>
  <si>
    <t>Australia</t>
  </si>
  <si>
    <t>South Africa</t>
  </si>
  <si>
    <t>France/Scotland</t>
  </si>
  <si>
    <t>*******</t>
  </si>
  <si>
    <t>Montpellier</t>
  </si>
  <si>
    <t>Racing 92</t>
  </si>
  <si>
    <t>Winner</t>
  </si>
  <si>
    <t>Runner Up</t>
  </si>
  <si>
    <t>Top 14</t>
  </si>
  <si>
    <t>Scarlets</t>
  </si>
  <si>
    <t>Glasgow</t>
  </si>
  <si>
    <t>Connacht</t>
  </si>
  <si>
    <t>Bordeaux</t>
  </si>
  <si>
    <t>Beziers</t>
  </si>
  <si>
    <t>Tarbais</t>
  </si>
  <si>
    <t>Grenoble</t>
  </si>
  <si>
    <t>Super Rugby</t>
  </si>
  <si>
    <t>Blues</t>
  </si>
  <si>
    <t>Sharks</t>
  </si>
  <si>
    <t>Crusaders</t>
  </si>
  <si>
    <t>Brumbies</t>
  </si>
  <si>
    <t>Bulls</t>
  </si>
  <si>
    <t>Reds</t>
  </si>
  <si>
    <t>Chiefs</t>
  </si>
  <si>
    <t>Waratahs</t>
  </si>
  <si>
    <t>Highlanders</t>
  </si>
  <si>
    <t>Hurricanes</t>
  </si>
  <si>
    <t>Stormers</t>
  </si>
  <si>
    <t>Lions</t>
  </si>
  <si>
    <t>Champions Cup</t>
  </si>
  <si>
    <t>Challenge Cup</t>
  </si>
  <si>
    <t>SCOTLAND</t>
  </si>
  <si>
    <t>FRANCE</t>
  </si>
  <si>
    <t>ENGLAND</t>
  </si>
  <si>
    <t>WALES</t>
  </si>
  <si>
    <t>IRELAND</t>
  </si>
  <si>
    <t>Eng</t>
  </si>
  <si>
    <t>Fra</t>
  </si>
  <si>
    <t>Ire</t>
  </si>
  <si>
    <t>Premiership</t>
  </si>
  <si>
    <t>WORLD CUP</t>
  </si>
  <si>
    <t>Internationals</t>
  </si>
  <si>
    <t>LIONS</t>
  </si>
  <si>
    <t>All Blacks</t>
  </si>
  <si>
    <t>Springboks</t>
  </si>
  <si>
    <t>Wallabies</t>
  </si>
  <si>
    <t>Lions Tours</t>
  </si>
  <si>
    <t>L-W</t>
  </si>
  <si>
    <t>EU1-W</t>
  </si>
  <si>
    <t>EU2-W</t>
  </si>
  <si>
    <t>L-RU</t>
  </si>
  <si>
    <t>EU1-RU</t>
  </si>
  <si>
    <t>EU2-RU</t>
  </si>
  <si>
    <t>WINS</t>
  </si>
  <si>
    <t>RU</t>
  </si>
  <si>
    <t>Pts</t>
  </si>
  <si>
    <t>TOP14</t>
  </si>
  <si>
    <t>La Rochelle</t>
  </si>
  <si>
    <t>Jaguares</t>
  </si>
  <si>
    <t>Semi Finalists</t>
  </si>
  <si>
    <t>Argentina</t>
  </si>
  <si>
    <t>Season Abandoned</t>
  </si>
  <si>
    <t>**Drawn**</t>
  </si>
  <si>
    <t>Wal</t>
  </si>
  <si>
    <t>Sco</t>
  </si>
  <si>
    <t>#Losses</t>
  </si>
  <si>
    <t>EXP</t>
  </si>
  <si>
    <t>C^2</t>
  </si>
  <si>
    <t>Tot</t>
  </si>
  <si>
    <t>ACT</t>
  </si>
  <si>
    <t>Eng V Fra</t>
  </si>
  <si>
    <t>Eng V Celt</t>
  </si>
  <si>
    <t>Celt V Fra</t>
  </si>
  <si>
    <t>#</t>
  </si>
  <si>
    <t>P(Fra)</t>
  </si>
  <si>
    <t>Same</t>
  </si>
  <si>
    <t>Since 1996</t>
  </si>
  <si>
    <t>Lyon</t>
  </si>
  <si>
    <t>Top14</t>
  </si>
  <si>
    <t>Ch</t>
  </si>
  <si>
    <t>URC</t>
  </si>
  <si>
    <t>Coronavirus pandemic leads to abandonments &amp; structural changes.  South African sides leave Super Rugby &amp; join URC, Fijian &amp; Samoan sides join Super Rugby.</t>
  </si>
  <si>
    <t>Since 1984</t>
  </si>
  <si>
    <t>Since 1988</t>
  </si>
  <si>
    <t>Since 2002</t>
  </si>
  <si>
    <t>Italy</t>
  </si>
  <si>
    <t>Samoa</t>
  </si>
  <si>
    <t>Fiji</t>
  </si>
  <si>
    <t>Japan</t>
  </si>
  <si>
    <t>Canada</t>
  </si>
  <si>
    <t>Stage</t>
  </si>
  <si>
    <t>Year</t>
  </si>
  <si>
    <t>6N</t>
  </si>
  <si>
    <t>SH</t>
  </si>
  <si>
    <t>Matchup</t>
  </si>
  <si>
    <t>Total</t>
  </si>
  <si>
    <t>Pool</t>
  </si>
  <si>
    <t>KO</t>
  </si>
  <si>
    <t>Argentina v Australia</t>
  </si>
  <si>
    <t>Argentina v New Zealand</t>
  </si>
  <si>
    <t>Australia v New Zealand</t>
  </si>
  <si>
    <t>England v Argentina</t>
  </si>
  <si>
    <t>England v Australia</t>
  </si>
  <si>
    <t>Draw</t>
  </si>
  <si>
    <t>England v France</t>
  </si>
  <si>
    <t>England v Italy</t>
  </si>
  <si>
    <t>England v New Zealand</t>
  </si>
  <si>
    <t>England v Scotland</t>
  </si>
  <si>
    <t>England v South Africa</t>
  </si>
  <si>
    <t>England v Wales</t>
  </si>
  <si>
    <t>France v Argentina</t>
  </si>
  <si>
    <t>France v Australia</t>
  </si>
  <si>
    <t>France v Italy</t>
  </si>
  <si>
    <t>France v New Zealand</t>
  </si>
  <si>
    <t>France v South Africa</t>
  </si>
  <si>
    <t>Ireland v Argentina</t>
  </si>
  <si>
    <t>Ireland v Australia</t>
  </si>
  <si>
    <t>Ireland v France</t>
  </si>
  <si>
    <t>Ireland v Italy</t>
  </si>
  <si>
    <t>Ireland v New Zealand</t>
  </si>
  <si>
    <t>Ireland v South Africa</t>
  </si>
  <si>
    <t>Italy v Argentina</t>
  </si>
  <si>
    <t>Italy v Australia</t>
  </si>
  <si>
    <t>Italy v New Zealand</t>
  </si>
  <si>
    <t>Scotland v Argentina</t>
  </si>
  <si>
    <t>Scotland v Australia</t>
  </si>
  <si>
    <t>Scotland v France</t>
  </si>
  <si>
    <t>Scotland v Ireland</t>
  </si>
  <si>
    <t>Scotland v Italy</t>
  </si>
  <si>
    <t>Scotland v New Zealand</t>
  </si>
  <si>
    <t>Scotland v South Africa</t>
  </si>
  <si>
    <t>South Africa v Argentina</t>
  </si>
  <si>
    <t>South Africa v Australia</t>
  </si>
  <si>
    <t>South Africa v New Zealand</t>
  </si>
  <si>
    <t>Wales v Argentina</t>
  </si>
  <si>
    <t>Wales v Australia</t>
  </si>
  <si>
    <t>Wales v France</t>
  </si>
  <si>
    <t>Wales v Ireland</t>
  </si>
  <si>
    <t>Wales v Italy</t>
  </si>
  <si>
    <t>Wales v New Zealand</t>
  </si>
  <si>
    <t>Wales v South Africa</t>
  </si>
  <si>
    <t>Where</t>
  </si>
  <si>
    <t>1st</t>
  </si>
  <si>
    <t>Semi Final</t>
  </si>
  <si>
    <t>Quarter Final</t>
  </si>
  <si>
    <t>Group/PlayOff</t>
  </si>
  <si>
    <t>Did Not Qualify</t>
  </si>
  <si>
    <t>10 Rugby World Cups (Mens)</t>
  </si>
  <si>
    <t>Summary</t>
  </si>
  <si>
    <t>0.Grp</t>
  </si>
  <si>
    <t>1.PO</t>
  </si>
  <si>
    <t>2.QF</t>
  </si>
  <si>
    <t>3.SF</t>
  </si>
  <si>
    <t>4.3P</t>
  </si>
  <si>
    <t>5.F</t>
  </si>
  <si>
    <t>Semi Final 1</t>
  </si>
  <si>
    <t>Semi Final 2</t>
  </si>
  <si>
    <t>No English or Scottish clubs</t>
  </si>
  <si>
    <t>EU1-SF</t>
  </si>
  <si>
    <t>All Rankings by League from 1984 to today</t>
  </si>
  <si>
    <t>Points&gt;&gt;</t>
  </si>
  <si>
    <t>ru</t>
  </si>
  <si>
    <t>Total Points</t>
  </si>
  <si>
    <t>&lt;&lt;&lt; You can change these points if you wish</t>
  </si>
  <si>
    <t>All countries that have reached a quarter final are shown in the list above</t>
  </si>
  <si>
    <t>Top2</t>
  </si>
  <si>
    <t>Euro Club Rankings</t>
  </si>
  <si>
    <t>^^^ You can change these points if you wish ^^^</t>
  </si>
  <si>
    <t>South African sides credited with Super Rugby outcomes</t>
  </si>
  <si>
    <t>Top Euro Teams since 96 when game went professional</t>
  </si>
  <si>
    <t>This spreadsheet was created by Nigel Marriott, Independent Statistician</t>
  </si>
  <si>
    <t>Version</t>
  </si>
  <si>
    <t>Date</t>
  </si>
  <si>
    <t>Web</t>
  </si>
  <si>
    <t>www.marriott-stats.com</t>
  </si>
  <si>
    <t>Blog</t>
  </si>
  <si>
    <t>Twitter</t>
  </si>
  <si>
    <t>Nigel Marriott (@MarriottNigel) / Twitter</t>
  </si>
  <si>
    <t>For more details on how to use this spreadsheet and what each sheet contains please read this blog post</t>
  </si>
  <si>
    <t>All sheets are protected but there is no password if you wish to unprotect.</t>
  </si>
  <si>
    <t>Data Source</t>
  </si>
  <si>
    <t>All data is sourced from Wikipedia.</t>
  </si>
  <si>
    <t>Following the COVID19 pandemic in 2020, the 4 South African teams who had been competing in Super Rugby switched to the URC</t>
  </si>
  <si>
    <t>The ranking worksheets take this into account and give credit to these teams across both leagues</t>
  </si>
  <si>
    <t>Up till 2002, the English Premiership was decided on league placings.  Since 2003, the winners have been decided through a play off system like all other leagues.</t>
  </si>
  <si>
    <t>Notes about the various competitions</t>
  </si>
  <si>
    <t>South Africa were ineligible for the 1987 and 1991 world cups due to apartheid.</t>
  </si>
  <si>
    <t>The Six Nations was the Five Nations between 1984 &amp; 1999</t>
  </si>
  <si>
    <t>The very first Champions Cup in 1996 did not include English or Scottish clubs</t>
  </si>
  <si>
    <t>Up to 2005, the English cup competition was an open cup but since 2006 it has been a closed tournament.</t>
  </si>
  <si>
    <t>Points &gt;&gt;&gt;</t>
  </si>
  <si>
    <t>All Rugby Trophy Winners (Men) since 1984 (marriott-stats.com)</t>
  </si>
  <si>
    <t>www.nigelmarriott.com</t>
  </si>
  <si>
    <t>Rugby Union turns professional and European competitions, Tri Nations &amp; Super Rugby begins</t>
  </si>
  <si>
    <t>SAF</t>
  </si>
  <si>
    <t>Euro Finals 1996-2025</t>
  </si>
  <si>
    <t>From</t>
  </si>
  <si>
    <t>To</t>
  </si>
  <si>
    <t>Ntn</t>
  </si>
  <si>
    <t>T14</t>
  </si>
  <si>
    <t>WSS</t>
  </si>
  <si>
    <t>Win</t>
  </si>
  <si>
    <t>2026 v1.0</t>
  </si>
  <si>
    <t>League PO1</t>
  </si>
  <si>
    <t>League PO2</t>
  </si>
  <si>
    <t>PO</t>
  </si>
  <si>
    <t>**not played**</t>
  </si>
  <si>
    <t>From 2026, the Rugby Championship will not be played every 4 years.  This is to enable a New Zealand V South Africa tour instead</t>
  </si>
  <si>
    <t>NatCham</t>
  </si>
  <si>
    <t>RugCham</t>
  </si>
  <si>
    <t>Top Euro teams over last 20 years (2007 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</si>
</sst>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  <numFmt numFmtId="166" formatCode="#,##0_ ;\-#,##0\ "/>
    <numFmt numFmtId="167" formatCode="0.0"/>
    <numFmt numFmtId="168" formatCode="0.0%"/>
  </numFmts>
  <fonts count="7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8"/>
      <name val="Arial"/>
      <family val="2"/>
    </font>
    <font>
      <b/>
      <sz val="14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b/>
      <sz val="12"/>
      <color rgb="FFFF0000"/>
      <name val="Arial"/>
      <family val="2"/>
    </font>
    <font>
      <b/>
      <sz val="12"/>
      <color theme="6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9"/>
      <color rgb="FFFF0000"/>
      <name val="Arial"/>
      <family val="2"/>
    </font>
    <font>
      <b/>
      <i/>
      <sz val="10"/>
      <color theme="1"/>
      <name val="Arial"/>
      <family val="2"/>
    </font>
    <font>
      <b/>
      <i/>
      <sz val="9"/>
      <color theme="0"/>
      <name val="Arial"/>
      <family val="2"/>
    </font>
    <font>
      <b/>
      <i/>
      <sz val="9"/>
      <color theme="6" tint="-0.499984740745262"/>
      <name val="Arial"/>
      <family val="2"/>
    </font>
    <font>
      <i/>
      <sz val="9"/>
      <name val="Arial"/>
      <family val="2"/>
    </font>
    <font>
      <b/>
      <i/>
      <sz val="9"/>
      <color rgb="FFFF0000"/>
      <name val="Arial"/>
      <family val="2"/>
    </font>
    <font>
      <b/>
      <i/>
      <sz val="9"/>
      <color theme="1"/>
      <name val="Arial"/>
      <family val="2"/>
    </font>
    <font>
      <b/>
      <i/>
      <sz val="12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  <font>
      <b/>
      <i/>
      <sz val="11"/>
      <color rgb="FFFF0000"/>
      <name val="Arial"/>
      <family val="2"/>
    </font>
    <font>
      <b/>
      <i/>
      <sz val="11"/>
      <color theme="0"/>
      <name val="Arial"/>
      <family val="2"/>
    </font>
    <font>
      <i/>
      <sz val="12"/>
      <color rgb="FFFF0000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6" tint="-0.499984740745262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  <font>
      <b/>
      <i/>
      <sz val="11"/>
      <color theme="6" tint="-0.499984740745262"/>
      <name val="Calibri"/>
      <family val="2"/>
    </font>
    <font>
      <b/>
      <sz val="11"/>
      <color theme="6" tint="-0.499984740745262"/>
      <name val="Calibri"/>
      <family val="2"/>
    </font>
    <font>
      <b/>
      <sz val="11"/>
      <color rgb="FFFF0000"/>
      <name val="Calibri"/>
      <family val="2"/>
    </font>
    <font>
      <b/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4"/>
      <name val="Calibri"/>
      <family val="2"/>
    </font>
    <font>
      <b/>
      <sz val="12"/>
      <color theme="1"/>
      <name val="Calibri"/>
      <family val="2"/>
    </font>
    <font>
      <b/>
      <sz val="18"/>
      <name val="Calibri"/>
      <family val="2"/>
    </font>
    <font>
      <b/>
      <i/>
      <sz val="10"/>
      <color rgb="FFFF0000"/>
      <name val="Arial"/>
      <family val="2"/>
    </font>
    <font>
      <b/>
      <i/>
      <sz val="8"/>
      <color theme="1"/>
      <name val="Arial"/>
      <family val="2"/>
    </font>
    <font>
      <b/>
      <i/>
      <sz val="8"/>
      <color theme="0"/>
      <name val="Arial"/>
      <family val="2"/>
    </font>
    <font>
      <b/>
      <i/>
      <sz val="8"/>
      <color rgb="FFFF0000"/>
      <name val="Arial"/>
      <family val="2"/>
    </font>
    <font>
      <b/>
      <i/>
      <sz val="10"/>
      <name val="Arial"/>
      <family val="2"/>
    </font>
    <font>
      <i/>
      <sz val="11"/>
      <name val="Calibri"/>
      <family val="2"/>
    </font>
    <font>
      <u/>
      <sz val="10"/>
      <color theme="10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Arial"/>
      <family val="2"/>
    </font>
    <font>
      <b/>
      <i/>
      <sz val="11"/>
      <name val="Arial"/>
      <family val="2"/>
    </font>
    <font>
      <b/>
      <i/>
      <sz val="12"/>
      <color theme="0"/>
      <name val="Arial"/>
      <family val="2"/>
    </font>
    <font>
      <i/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gradientFill>
        <stop position="0">
          <color rgb="FF0070C0"/>
        </stop>
        <stop position="1">
          <color rgb="FF002060"/>
        </stop>
      </gradientFill>
    </fill>
    <fill>
      <gradientFill>
        <stop position="0">
          <color rgb="FF0070C0"/>
        </stop>
        <stop position="1">
          <color rgb="FFFF0000"/>
        </stop>
      </gradient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gradientFill>
        <stop position="0">
          <color rgb="FFFF0000"/>
        </stop>
        <stop position="1">
          <color rgb="FF002060"/>
        </stop>
      </gradientFill>
    </fill>
    <fill>
      <patternFill patternType="solid">
        <fgColor rgb="FF7030A0"/>
        <bgColor indexed="64"/>
      </patternFill>
    </fill>
    <fill>
      <gradientFill>
        <stop position="0">
          <color rgb="FFFF0000"/>
        </stop>
        <stop position="1">
          <color rgb="FF00B050"/>
        </stop>
      </gradientFill>
    </fill>
    <fill>
      <gradientFill>
        <stop position="0">
          <color theme="1"/>
        </stop>
        <stop position="1">
          <color rgb="FFFFC000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69" fillId="0" borderId="0" applyNumberFormat="0" applyFill="0" applyBorder="0" applyAlignment="0" applyProtection="0"/>
  </cellStyleXfs>
  <cellXfs count="442">
    <xf numFmtId="0" fontId="0" fillId="0" borderId="0" xfId="0"/>
    <xf numFmtId="0" fontId="0" fillId="0" borderId="1" xfId="0" applyBorder="1"/>
    <xf numFmtId="0" fontId="2" fillId="0" borderId="0" xfId="0" applyFont="1"/>
    <xf numFmtId="1" fontId="0" fillId="0" borderId="0" xfId="0" applyNumberFormat="1"/>
    <xf numFmtId="0" fontId="0" fillId="2" borderId="0" xfId="0" applyFill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2" fillId="5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1" fillId="12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5" borderId="0" xfId="0" applyFill="1"/>
    <xf numFmtId="0" fontId="6" fillId="0" borderId="0" xfId="0" applyFont="1"/>
    <xf numFmtId="0" fontId="8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15" fillId="16" borderId="8" xfId="0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13" fillId="16" borderId="9" xfId="0" applyFont="1" applyFill="1" applyBorder="1" applyAlignment="1">
      <alignment horizontal="center"/>
    </xf>
    <xf numFmtId="0" fontId="5" fillId="15" borderId="8" xfId="0" applyFont="1" applyFill="1" applyBorder="1" applyAlignment="1">
      <alignment horizontal="center"/>
    </xf>
    <xf numFmtId="0" fontId="5" fillId="14" borderId="8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8" fillId="17" borderId="8" xfId="0" applyFont="1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19" fillId="18" borderId="12" xfId="0" applyFont="1" applyFill="1" applyBorder="1" applyAlignment="1">
      <alignment horizontal="center"/>
    </xf>
    <xf numFmtId="0" fontId="17" fillId="18" borderId="13" xfId="0" applyFont="1" applyFill="1" applyBorder="1" applyAlignment="1">
      <alignment horizontal="center"/>
    </xf>
    <xf numFmtId="0" fontId="19" fillId="18" borderId="14" xfId="0" applyFont="1" applyFill="1" applyBorder="1" applyAlignment="1">
      <alignment horizontal="center"/>
    </xf>
    <xf numFmtId="0" fontId="18" fillId="18" borderId="8" xfId="0" applyFont="1" applyFill="1" applyBorder="1" applyAlignment="1">
      <alignment horizontal="center"/>
    </xf>
    <xf numFmtId="0" fontId="16" fillId="18" borderId="9" xfId="0" applyFont="1" applyFill="1" applyBorder="1" applyAlignment="1">
      <alignment horizontal="center"/>
    </xf>
    <xf numFmtId="0" fontId="19" fillId="18" borderId="8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0" fontId="5" fillId="14" borderId="9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9" fillId="13" borderId="8" xfId="0" applyFont="1" applyFill="1" applyBorder="1" applyAlignment="1">
      <alignment horizontal="center"/>
    </xf>
    <xf numFmtId="0" fontId="5" fillId="15" borderId="9" xfId="0" applyFont="1" applyFill="1" applyBorder="1" applyAlignment="1">
      <alignment horizontal="center"/>
    </xf>
    <xf numFmtId="0" fontId="9" fillId="15" borderId="8" xfId="0" applyFont="1" applyFill="1" applyBorder="1" applyAlignment="1">
      <alignment horizontal="center"/>
    </xf>
    <xf numFmtId="0" fontId="18" fillId="18" borderId="0" xfId="0" applyFont="1" applyFill="1" applyAlignment="1">
      <alignment horizontal="center"/>
    </xf>
    <xf numFmtId="0" fontId="9" fillId="19" borderId="0" xfId="0" applyFont="1" applyFill="1" applyAlignment="1">
      <alignment horizontal="center"/>
    </xf>
    <xf numFmtId="0" fontId="5" fillId="19" borderId="9" xfId="0" applyFont="1" applyFill="1" applyBorder="1" applyAlignment="1">
      <alignment horizontal="center"/>
    </xf>
    <xf numFmtId="0" fontId="5" fillId="19" borderId="8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22" fillId="5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24" fillId="0" borderId="1" xfId="0" applyFont="1" applyBorder="1"/>
    <xf numFmtId="0" fontId="24" fillId="0" borderId="0" xfId="0" applyFont="1"/>
    <xf numFmtId="0" fontId="24" fillId="5" borderId="0" xfId="0" applyFont="1" applyFill="1"/>
    <xf numFmtId="0" fontId="14" fillId="0" borderId="1" xfId="0" applyFont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9" fillId="13" borderId="0" xfId="0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3" fillId="16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9" fillId="19" borderId="8" xfId="0" applyFont="1" applyFill="1" applyBorder="1" applyAlignment="1">
      <alignment horizontal="center"/>
    </xf>
    <xf numFmtId="0" fontId="5" fillId="19" borderId="0" xfId="0" applyFont="1" applyFill="1" applyAlignment="1">
      <alignment horizontal="center"/>
    </xf>
    <xf numFmtId="0" fontId="25" fillId="0" borderId="0" xfId="0" applyFont="1"/>
    <xf numFmtId="165" fontId="9" fillId="6" borderId="2" xfId="1" applyNumberFormat="1" applyFont="1" applyFill="1" applyBorder="1" applyAlignment="1">
      <alignment horizontal="center"/>
    </xf>
    <xf numFmtId="165" fontId="9" fillId="8" borderId="2" xfId="1" applyNumberFormat="1" applyFont="1" applyFill="1" applyBorder="1" applyAlignment="1">
      <alignment horizontal="center"/>
    </xf>
    <xf numFmtId="165" fontId="9" fillId="9" borderId="2" xfId="1" applyNumberFormat="1" applyFont="1" applyFill="1" applyBorder="1" applyAlignment="1">
      <alignment horizontal="center"/>
    </xf>
    <xf numFmtId="165" fontId="9" fillId="12" borderId="2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165" fontId="5" fillId="6" borderId="2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165" fontId="2" fillId="7" borderId="2" xfId="1" applyNumberFormat="1" applyFont="1" applyFill="1" applyBorder="1" applyAlignment="1">
      <alignment horizontal="center"/>
    </xf>
    <xf numFmtId="165" fontId="5" fillId="8" borderId="2" xfId="1" applyNumberFormat="1" applyFont="1" applyFill="1" applyBorder="1" applyAlignment="1">
      <alignment horizontal="center"/>
    </xf>
    <xf numFmtId="165" fontId="5" fillId="9" borderId="2" xfId="1" applyNumberFormat="1" applyFont="1" applyFill="1" applyBorder="1" applyAlignment="1">
      <alignment horizontal="center"/>
    </xf>
    <xf numFmtId="165" fontId="5" fillId="12" borderId="2" xfId="1" applyNumberFormat="1" applyFont="1" applyFill="1" applyBorder="1" applyAlignment="1">
      <alignment horizontal="center"/>
    </xf>
    <xf numFmtId="0" fontId="5" fillId="19" borderId="2" xfId="0" applyFont="1" applyFill="1" applyBorder="1" applyAlignment="1">
      <alignment horizontal="center"/>
    </xf>
    <xf numFmtId="0" fontId="5" fillId="14" borderId="2" xfId="0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14" fillId="18" borderId="8" xfId="0" applyFont="1" applyFill="1" applyBorder="1" applyAlignment="1">
      <alignment horizontal="center"/>
    </xf>
    <xf numFmtId="0" fontId="12" fillId="18" borderId="13" xfId="0" applyFont="1" applyFill="1" applyBorder="1" applyAlignment="1">
      <alignment horizontal="center"/>
    </xf>
    <xf numFmtId="0" fontId="24" fillId="18" borderId="9" xfId="0" applyFont="1" applyFill="1" applyBorder="1" applyAlignment="1">
      <alignment horizontal="center"/>
    </xf>
    <xf numFmtId="0" fontId="12" fillId="18" borderId="9" xfId="0" applyFont="1" applyFill="1" applyBorder="1" applyAlignment="1">
      <alignment horizontal="center"/>
    </xf>
    <xf numFmtId="0" fontId="5" fillId="20" borderId="8" xfId="0" applyFont="1" applyFill="1" applyBorder="1" applyAlignment="1">
      <alignment horizontal="center"/>
    </xf>
    <xf numFmtId="0" fontId="5" fillId="21" borderId="8" xfId="0" applyFont="1" applyFill="1" applyBorder="1" applyAlignment="1">
      <alignment horizontal="center"/>
    </xf>
    <xf numFmtId="0" fontId="14" fillId="18" borderId="12" xfId="0" applyFont="1" applyFill="1" applyBorder="1" applyAlignment="1">
      <alignment horizontal="center"/>
    </xf>
    <xf numFmtId="0" fontId="9" fillId="19" borderId="14" xfId="0" applyFont="1" applyFill="1" applyBorder="1" applyAlignment="1">
      <alignment horizontal="center"/>
    </xf>
    <xf numFmtId="0" fontId="5" fillId="19" borderId="13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6" fillId="18" borderId="17" xfId="0" applyFont="1" applyFill="1" applyBorder="1"/>
    <xf numFmtId="0" fontId="6" fillId="18" borderId="16" xfId="0" applyFont="1" applyFill="1" applyBorder="1"/>
    <xf numFmtId="0" fontId="6" fillId="0" borderId="17" xfId="0" applyFont="1" applyBorder="1"/>
    <xf numFmtId="0" fontId="12" fillId="18" borderId="8" xfId="0" applyFont="1" applyFill="1" applyBorder="1" applyAlignment="1">
      <alignment horizontal="center"/>
    </xf>
    <xf numFmtId="0" fontId="12" fillId="18" borderId="1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8" fillId="17" borderId="17" xfId="0" applyFont="1" applyFill="1" applyBorder="1" applyAlignment="1">
      <alignment horizontal="center"/>
    </xf>
    <xf numFmtId="0" fontId="15" fillId="16" borderId="17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8" fillId="17" borderId="16" xfId="0" applyFont="1" applyFill="1" applyBorder="1" applyAlignment="1">
      <alignment horizontal="center"/>
    </xf>
    <xf numFmtId="0" fontId="14" fillId="18" borderId="0" xfId="0" applyFont="1" applyFill="1" applyAlignment="1">
      <alignment horizontal="center"/>
    </xf>
    <xf numFmtId="167" fontId="0" fillId="0" borderId="0" xfId="0" applyNumberFormat="1"/>
    <xf numFmtId="0" fontId="1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0" fontId="12" fillId="18" borderId="2" xfId="0" applyFont="1" applyFill="1" applyBorder="1" applyAlignment="1">
      <alignment horizontal="center"/>
    </xf>
    <xf numFmtId="0" fontId="5" fillId="15" borderId="2" xfId="0" applyFont="1" applyFill="1" applyBorder="1" applyAlignment="1">
      <alignment horizontal="center"/>
    </xf>
    <xf numFmtId="164" fontId="26" fillId="18" borderId="2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17" fillId="23" borderId="9" xfId="0" applyFont="1" applyFill="1" applyBorder="1" applyAlignment="1">
      <alignment horizontal="center"/>
    </xf>
    <xf numFmtId="0" fontId="17" fillId="23" borderId="0" xfId="0" applyFont="1" applyFill="1" applyAlignment="1">
      <alignment horizontal="center"/>
    </xf>
    <xf numFmtId="0" fontId="17" fillId="18" borderId="14" xfId="0" applyFont="1" applyFill="1" applyBorder="1" applyAlignment="1">
      <alignment horizontal="center"/>
    </xf>
    <xf numFmtId="0" fontId="0" fillId="17" borderId="0" xfId="0" applyFill="1" applyAlignment="1">
      <alignment horizontal="center"/>
    </xf>
    <xf numFmtId="0" fontId="12" fillId="18" borderId="0" xfId="0" applyFont="1" applyFill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6" fillId="18" borderId="15" xfId="0" applyFont="1" applyFill="1" applyBorder="1"/>
    <xf numFmtId="0" fontId="8" fillId="17" borderId="6" xfId="0" applyFont="1" applyFill="1" applyBorder="1" applyAlignment="1">
      <alignment horizontal="center"/>
    </xf>
    <xf numFmtId="0" fontId="0" fillId="17" borderId="7" xfId="0" applyFill="1" applyBorder="1" applyAlignment="1">
      <alignment horizontal="center"/>
    </xf>
    <xf numFmtId="0" fontId="9" fillId="19" borderId="18" xfId="0" applyFont="1" applyFill="1" applyBorder="1" applyAlignment="1">
      <alignment horizontal="center"/>
    </xf>
    <xf numFmtId="0" fontId="5" fillId="19" borderId="7" xfId="0" applyFont="1" applyFill="1" applyBorder="1" applyAlignment="1">
      <alignment horizontal="center"/>
    </xf>
    <xf numFmtId="0" fontId="5" fillId="15" borderId="6" xfId="0" applyFont="1" applyFill="1" applyBorder="1" applyAlignment="1">
      <alignment horizontal="center"/>
    </xf>
    <xf numFmtId="0" fontId="8" fillId="17" borderId="15" xfId="0" applyFont="1" applyFill="1" applyBorder="1" applyAlignment="1">
      <alignment horizontal="center"/>
    </xf>
    <xf numFmtId="0" fontId="0" fillId="17" borderId="18" xfId="0" applyFill="1" applyBorder="1" applyAlignment="1">
      <alignment horizontal="center"/>
    </xf>
    <xf numFmtId="0" fontId="0" fillId="17" borderId="13" xfId="0" applyFill="1" applyBorder="1" applyAlignment="1">
      <alignment horizontal="center"/>
    </xf>
    <xf numFmtId="0" fontId="28" fillId="13" borderId="0" xfId="0" applyFont="1" applyFill="1" applyAlignment="1">
      <alignment horizontal="center"/>
    </xf>
    <xf numFmtId="0" fontId="29" fillId="16" borderId="0" xfId="0" applyFont="1" applyFill="1" applyAlignment="1">
      <alignment horizontal="center"/>
    </xf>
    <xf numFmtId="0" fontId="30" fillId="17" borderId="0" xfId="0" applyFont="1" applyFill="1" applyAlignment="1">
      <alignment horizontal="center"/>
    </xf>
    <xf numFmtId="0" fontId="30" fillId="17" borderId="9" xfId="0" applyFont="1" applyFill="1" applyBorder="1" applyAlignment="1">
      <alignment horizontal="center"/>
    </xf>
    <xf numFmtId="0" fontId="28" fillId="9" borderId="14" xfId="0" applyFont="1" applyFill="1" applyBorder="1" applyAlignment="1">
      <alignment horizontal="center"/>
    </xf>
    <xf numFmtId="0" fontId="28" fillId="15" borderId="9" xfId="0" applyFont="1" applyFill="1" applyBorder="1" applyAlignment="1">
      <alignment horizontal="center"/>
    </xf>
    <xf numFmtId="0" fontId="28" fillId="19" borderId="14" xfId="0" applyFont="1" applyFill="1" applyBorder="1" applyAlignment="1">
      <alignment horizontal="center"/>
    </xf>
    <xf numFmtId="0" fontId="31" fillId="18" borderId="14" xfId="0" applyFont="1" applyFill="1" applyBorder="1" applyAlignment="1">
      <alignment horizontal="center"/>
    </xf>
    <xf numFmtId="0" fontId="28" fillId="12" borderId="9" xfId="0" applyFont="1" applyFill="1" applyBorder="1" applyAlignment="1">
      <alignment horizontal="center"/>
    </xf>
    <xf numFmtId="0" fontId="28" fillId="19" borderId="0" xfId="0" applyFont="1" applyFill="1" applyAlignment="1">
      <alignment horizontal="center"/>
    </xf>
    <xf numFmtId="0" fontId="32" fillId="23" borderId="0" xfId="0" applyFont="1" applyFill="1" applyAlignment="1">
      <alignment horizontal="center"/>
    </xf>
    <xf numFmtId="0" fontId="28" fillId="12" borderId="0" xfId="0" applyFont="1" applyFill="1" applyAlignment="1">
      <alignment horizontal="center"/>
    </xf>
    <xf numFmtId="0" fontId="12" fillId="18" borderId="2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36" fillId="18" borderId="2" xfId="0" applyFont="1" applyFill="1" applyBorder="1" applyAlignment="1">
      <alignment horizontal="center" vertical="center"/>
    </xf>
    <xf numFmtId="0" fontId="37" fillId="19" borderId="2" xfId="0" applyFont="1" applyFill="1" applyBorder="1" applyAlignment="1">
      <alignment horizontal="center" vertical="center"/>
    </xf>
    <xf numFmtId="0" fontId="37" fillId="14" borderId="2" xfId="0" applyFont="1" applyFill="1" applyBorder="1" applyAlignment="1">
      <alignment horizontal="center" vertical="center"/>
    </xf>
    <xf numFmtId="0" fontId="37" fillId="13" borderId="2" xfId="0" applyFont="1" applyFill="1" applyBorder="1" applyAlignment="1">
      <alignment horizontal="center" vertical="center"/>
    </xf>
    <xf numFmtId="0" fontId="37" fillId="15" borderId="2" xfId="0" applyFont="1" applyFill="1" applyBorder="1" applyAlignment="1">
      <alignment horizontal="center" vertical="center"/>
    </xf>
    <xf numFmtId="0" fontId="0" fillId="18" borderId="0" xfId="0" applyFill="1"/>
    <xf numFmtId="0" fontId="9" fillId="15" borderId="2" xfId="0" applyFont="1" applyFill="1" applyBorder="1" applyAlignment="1">
      <alignment horizontal="center" vertical="center"/>
    </xf>
    <xf numFmtId="0" fontId="1" fillId="0" borderId="0" xfId="0" applyFont="1"/>
    <xf numFmtId="167" fontId="12" fillId="0" borderId="2" xfId="0" applyNumberFormat="1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167" fontId="5" fillId="19" borderId="2" xfId="0" applyNumberFormat="1" applyFont="1" applyFill="1" applyBorder="1" applyAlignment="1">
      <alignment horizontal="center" vertical="center"/>
    </xf>
    <xf numFmtId="167" fontId="5" fillId="14" borderId="2" xfId="0" applyNumberFormat="1" applyFont="1" applyFill="1" applyBorder="1" applyAlignment="1">
      <alignment horizontal="center" vertical="center"/>
    </xf>
    <xf numFmtId="167" fontId="5" fillId="13" borderId="2" xfId="0" applyNumberFormat="1" applyFont="1" applyFill="1" applyBorder="1" applyAlignment="1">
      <alignment horizontal="center" vertical="center"/>
    </xf>
    <xf numFmtId="0" fontId="37" fillId="9" borderId="0" xfId="0" applyFont="1" applyFill="1" applyAlignment="1">
      <alignment horizontal="center" vertical="center"/>
    </xf>
    <xf numFmtId="0" fontId="38" fillId="18" borderId="0" xfId="0" applyFont="1" applyFill="1"/>
    <xf numFmtId="0" fontId="39" fillId="18" borderId="2" xfId="0" applyFont="1" applyFill="1" applyBorder="1" applyAlignment="1">
      <alignment horizontal="center" vertical="center"/>
    </xf>
    <xf numFmtId="0" fontId="40" fillId="19" borderId="2" xfId="0" applyFont="1" applyFill="1" applyBorder="1" applyAlignment="1">
      <alignment horizontal="center" vertical="center"/>
    </xf>
    <xf numFmtId="0" fontId="40" fillId="14" borderId="2" xfId="0" applyFont="1" applyFill="1" applyBorder="1" applyAlignment="1">
      <alignment horizontal="center" vertical="center"/>
    </xf>
    <xf numFmtId="0" fontId="40" fillId="13" borderId="2" xfId="0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center" vertical="center"/>
    </xf>
    <xf numFmtId="0" fontId="5" fillId="24" borderId="2" xfId="0" applyFont="1" applyFill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5" fillId="19" borderId="2" xfId="0" applyNumberFormat="1" applyFont="1" applyFill="1" applyBorder="1" applyAlignment="1">
      <alignment horizontal="center" vertical="center"/>
    </xf>
    <xf numFmtId="1" fontId="5" fillId="14" borderId="2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10" xfId="0" applyNumberFormat="1" applyFont="1" applyBorder="1" applyAlignment="1">
      <alignment horizontal="center" vertical="center"/>
    </xf>
    <xf numFmtId="1" fontId="5" fillId="13" borderId="10" xfId="0" applyNumberFormat="1" applyFont="1" applyFill="1" applyBorder="1" applyAlignment="1">
      <alignment horizontal="center" vertical="center"/>
    </xf>
    <xf numFmtId="1" fontId="35" fillId="9" borderId="2" xfId="0" applyNumberFormat="1" applyFont="1" applyFill="1" applyBorder="1" applyAlignment="1">
      <alignment horizontal="center"/>
    </xf>
    <xf numFmtId="1" fontId="5" fillId="9" borderId="2" xfId="0" applyNumberFormat="1" applyFont="1" applyFill="1" applyBorder="1" applyAlignment="1">
      <alignment horizontal="center"/>
    </xf>
    <xf numFmtId="1" fontId="5" fillId="9" borderId="2" xfId="0" applyNumberFormat="1" applyFont="1" applyFill="1" applyBorder="1" applyAlignment="1">
      <alignment horizontal="center" vertical="center"/>
    </xf>
    <xf numFmtId="9" fontId="0" fillId="0" borderId="0" xfId="2" applyFont="1" applyAlignment="1">
      <alignment horizontal="center"/>
    </xf>
    <xf numFmtId="0" fontId="5" fillId="25" borderId="2" xfId="0" applyFont="1" applyFill="1" applyBorder="1" applyAlignment="1">
      <alignment horizontal="center" vertical="center"/>
    </xf>
    <xf numFmtId="9" fontId="0" fillId="0" borderId="0" xfId="2" applyFont="1"/>
    <xf numFmtId="0" fontId="1" fillId="18" borderId="2" xfId="0" applyFont="1" applyFill="1" applyBorder="1" applyAlignment="1">
      <alignment horizontal="center" vertical="center"/>
    </xf>
    <xf numFmtId="168" fontId="0" fillId="0" borderId="0" xfId="2" applyNumberFormat="1" applyFont="1"/>
    <xf numFmtId="1" fontId="5" fillId="25" borderId="2" xfId="0" applyNumberFormat="1" applyFont="1" applyFill="1" applyBorder="1" applyAlignment="1">
      <alignment horizontal="center" vertical="center"/>
    </xf>
    <xf numFmtId="167" fontId="5" fillId="25" borderId="2" xfId="0" applyNumberFormat="1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/>
    </xf>
    <xf numFmtId="0" fontId="5" fillId="14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9" borderId="18" xfId="0" applyFont="1" applyFill="1" applyBorder="1" applyAlignment="1">
      <alignment horizontal="center"/>
    </xf>
    <xf numFmtId="0" fontId="41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6" fillId="9" borderId="18" xfId="0" applyFont="1" applyFill="1" applyBorder="1" applyAlignment="1">
      <alignment horizontal="center"/>
    </xf>
    <xf numFmtId="0" fontId="16" fillId="9" borderId="14" xfId="0" applyFont="1" applyFill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7" fillId="9" borderId="0" xfId="0" applyFont="1" applyFill="1" applyAlignment="1">
      <alignment horizontal="center"/>
    </xf>
    <xf numFmtId="0" fontId="5" fillId="26" borderId="0" xfId="0" applyFont="1" applyFill="1"/>
    <xf numFmtId="0" fontId="5" fillId="27" borderId="0" xfId="0" applyFont="1" applyFill="1"/>
    <xf numFmtId="0" fontId="44" fillId="0" borderId="0" xfId="0" applyFont="1"/>
    <xf numFmtId="0" fontId="44" fillId="9" borderId="0" xfId="0" applyFont="1" applyFill="1"/>
    <xf numFmtId="0" fontId="2" fillId="9" borderId="0" xfId="0" applyFont="1" applyFill="1"/>
    <xf numFmtId="0" fontId="5" fillId="12" borderId="2" xfId="0" applyFont="1" applyFill="1" applyBorder="1" applyAlignment="1">
      <alignment horizontal="center"/>
    </xf>
    <xf numFmtId="0" fontId="18" fillId="17" borderId="6" xfId="0" applyFont="1" applyFill="1" applyBorder="1" applyAlignment="1">
      <alignment horizontal="center"/>
    </xf>
    <xf numFmtId="0" fontId="16" fillId="17" borderId="7" xfId="0" applyFont="1" applyFill="1" applyBorder="1" applyAlignment="1">
      <alignment horizontal="center"/>
    </xf>
    <xf numFmtId="0" fontId="18" fillId="17" borderId="8" xfId="0" applyFont="1" applyFill="1" applyBorder="1" applyAlignment="1">
      <alignment horizontal="center"/>
    </xf>
    <xf numFmtId="0" fontId="16" fillId="17" borderId="9" xfId="0" applyFont="1" applyFill="1" applyBorder="1" applyAlignment="1">
      <alignment horizontal="center"/>
    </xf>
    <xf numFmtId="0" fontId="18" fillId="17" borderId="12" xfId="0" applyFont="1" applyFill="1" applyBorder="1" applyAlignment="1">
      <alignment horizontal="center"/>
    </xf>
    <xf numFmtId="0" fontId="16" fillId="17" borderId="13" xfId="0" applyFont="1" applyFill="1" applyBorder="1" applyAlignment="1">
      <alignment horizontal="center"/>
    </xf>
    <xf numFmtId="0" fontId="50" fillId="0" borderId="0" xfId="0" applyFont="1"/>
    <xf numFmtId="0" fontId="53" fillId="19" borderId="18" xfId="0" applyFont="1" applyFill="1" applyBorder="1" applyAlignment="1">
      <alignment horizontal="center"/>
    </xf>
    <xf numFmtId="0" fontId="55" fillId="16" borderId="7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56" fillId="16" borderId="8" xfId="0" applyFont="1" applyFill="1" applyBorder="1" applyAlignment="1">
      <alignment horizontal="center"/>
    </xf>
    <xf numFmtId="0" fontId="57" fillId="18" borderId="0" xfId="0" applyFont="1" applyFill="1" applyAlignment="1">
      <alignment horizontal="center"/>
    </xf>
    <xf numFmtId="0" fontId="54" fillId="15" borderId="9" xfId="0" applyFont="1" applyFill="1" applyBorder="1" applyAlignment="1">
      <alignment horizontal="center"/>
    </xf>
    <xf numFmtId="0" fontId="53" fillId="12" borderId="8" xfId="0" applyFont="1" applyFill="1" applyBorder="1" applyAlignment="1">
      <alignment horizontal="center"/>
    </xf>
    <xf numFmtId="0" fontId="53" fillId="9" borderId="0" xfId="0" applyFont="1" applyFill="1" applyAlignment="1">
      <alignment horizontal="center"/>
    </xf>
    <xf numFmtId="0" fontId="58" fillId="18" borderId="9" xfId="0" applyFont="1" applyFill="1" applyBorder="1" applyAlignment="1">
      <alignment horizontal="center"/>
    </xf>
    <xf numFmtId="0" fontId="53" fillId="19" borderId="0" xfId="0" applyFont="1" applyFill="1" applyAlignment="1">
      <alignment horizontal="center"/>
    </xf>
    <xf numFmtId="0" fontId="57" fillId="18" borderId="8" xfId="0" applyFont="1" applyFill="1" applyBorder="1" applyAlignment="1">
      <alignment horizontal="center"/>
    </xf>
    <xf numFmtId="0" fontId="56" fillId="16" borderId="0" xfId="0" applyFont="1" applyFill="1" applyAlignment="1">
      <alignment horizontal="center"/>
    </xf>
    <xf numFmtId="0" fontId="54" fillId="19" borderId="9" xfId="0" applyFont="1" applyFill="1" applyBorder="1" applyAlignment="1">
      <alignment horizontal="center"/>
    </xf>
    <xf numFmtId="0" fontId="53" fillId="9" borderId="8" xfId="0" applyFont="1" applyFill="1" applyBorder="1" applyAlignment="1">
      <alignment horizontal="center"/>
    </xf>
    <xf numFmtId="0" fontId="54" fillId="13" borderId="9" xfId="0" applyFont="1" applyFill="1" applyBorder="1" applyAlignment="1">
      <alignment horizontal="center"/>
    </xf>
    <xf numFmtId="0" fontId="52" fillId="23" borderId="9" xfId="0" applyFont="1" applyFill="1" applyBorder="1" applyAlignment="1">
      <alignment horizontal="center"/>
    </xf>
    <xf numFmtId="0" fontId="53" fillId="9" borderId="2" xfId="0" applyFont="1" applyFill="1" applyBorder="1" applyAlignment="1">
      <alignment horizontal="center"/>
    </xf>
    <xf numFmtId="0" fontId="57" fillId="18" borderId="2" xfId="0" applyFont="1" applyFill="1" applyBorder="1" applyAlignment="1">
      <alignment horizontal="center"/>
    </xf>
    <xf numFmtId="0" fontId="56" fillId="16" borderId="2" xfId="0" applyFont="1" applyFill="1" applyBorder="1" applyAlignment="1">
      <alignment horizontal="center"/>
    </xf>
    <xf numFmtId="0" fontId="53" fillId="19" borderId="2" xfId="0" applyFont="1" applyFill="1" applyBorder="1" applyAlignment="1">
      <alignment horizontal="center"/>
    </xf>
    <xf numFmtId="0" fontId="53" fillId="12" borderId="2" xfId="0" applyFont="1" applyFill="1" applyBorder="1" applyAlignment="1">
      <alignment horizontal="center"/>
    </xf>
    <xf numFmtId="0" fontId="51" fillId="23" borderId="2" xfId="0" applyFont="1" applyFill="1" applyBorder="1" applyAlignment="1">
      <alignment horizontal="center"/>
    </xf>
    <xf numFmtId="0" fontId="53" fillId="13" borderId="2" xfId="0" applyFont="1" applyFill="1" applyBorder="1" applyAlignment="1">
      <alignment horizontal="center"/>
    </xf>
    <xf numFmtId="0" fontId="53" fillId="14" borderId="2" xfId="0" applyFont="1" applyFill="1" applyBorder="1" applyAlignment="1">
      <alignment horizontal="center"/>
    </xf>
    <xf numFmtId="0" fontId="49" fillId="18" borderId="2" xfId="0" applyFont="1" applyFill="1" applyBorder="1" applyAlignment="1">
      <alignment horizontal="center"/>
    </xf>
    <xf numFmtId="0" fontId="50" fillId="18" borderId="2" xfId="0" applyFont="1" applyFill="1" applyBorder="1" applyAlignment="1">
      <alignment horizontal="center"/>
    </xf>
    <xf numFmtId="0" fontId="51" fillId="18" borderId="2" xfId="0" applyFont="1" applyFill="1" applyBorder="1" applyAlignment="1">
      <alignment horizontal="center"/>
    </xf>
    <xf numFmtId="0" fontId="53" fillId="15" borderId="2" xfId="0" applyFont="1" applyFill="1" applyBorder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49" fillId="18" borderId="15" xfId="0" applyFont="1" applyFill="1" applyBorder="1" applyAlignment="1">
      <alignment horizontal="center"/>
    </xf>
    <xf numFmtId="0" fontId="49" fillId="18" borderId="17" xfId="0" applyFont="1" applyFill="1" applyBorder="1" applyAlignment="1">
      <alignment horizontal="center"/>
    </xf>
    <xf numFmtId="0" fontId="49" fillId="18" borderId="19" xfId="0" applyFont="1" applyFill="1" applyBorder="1" applyAlignment="1">
      <alignment horizontal="center"/>
    </xf>
    <xf numFmtId="0" fontId="51" fillId="18" borderId="21" xfId="0" applyFont="1" applyFill="1" applyBorder="1" applyAlignment="1">
      <alignment horizontal="center"/>
    </xf>
    <xf numFmtId="0" fontId="54" fillId="12" borderId="9" xfId="0" applyFont="1" applyFill="1" applyBorder="1" applyAlignment="1">
      <alignment horizontal="center"/>
    </xf>
    <xf numFmtId="0" fontId="54" fillId="13" borderId="6" xfId="0" applyFont="1" applyFill="1" applyBorder="1" applyAlignment="1">
      <alignment horizontal="center"/>
    </xf>
    <xf numFmtId="0" fontId="54" fillId="9" borderId="8" xfId="0" applyFont="1" applyFill="1" applyBorder="1" applyAlignment="1">
      <alignment horizontal="center"/>
    </xf>
    <xf numFmtId="0" fontId="54" fillId="19" borderId="8" xfId="0" applyFont="1" applyFill="1" applyBorder="1" applyAlignment="1">
      <alignment horizontal="center"/>
    </xf>
    <xf numFmtId="0" fontId="52" fillId="23" borderId="8" xfId="0" applyFont="1" applyFill="1" applyBorder="1" applyAlignment="1">
      <alignment horizontal="center"/>
    </xf>
    <xf numFmtId="0" fontId="55" fillId="16" borderId="8" xfId="0" applyFont="1" applyFill="1" applyBorder="1" applyAlignment="1">
      <alignment horizontal="center"/>
    </xf>
    <xf numFmtId="0" fontId="54" fillId="12" borderId="8" xfId="0" applyFont="1" applyFill="1" applyBorder="1" applyAlignment="1">
      <alignment horizontal="center"/>
    </xf>
    <xf numFmtId="0" fontId="49" fillId="18" borderId="6" xfId="0" applyFont="1" applyFill="1" applyBorder="1" applyAlignment="1">
      <alignment horizontal="center"/>
    </xf>
    <xf numFmtId="0" fontId="53" fillId="13" borderId="8" xfId="0" applyFont="1" applyFill="1" applyBorder="1" applyAlignment="1">
      <alignment horizontal="center"/>
    </xf>
    <xf numFmtId="0" fontId="53" fillId="19" borderId="8" xfId="0" applyFont="1" applyFill="1" applyBorder="1" applyAlignment="1">
      <alignment horizontal="center"/>
    </xf>
    <xf numFmtId="0" fontId="46" fillId="9" borderId="18" xfId="0" applyFont="1" applyFill="1" applyBorder="1" applyAlignment="1">
      <alignment horizontal="center"/>
    </xf>
    <xf numFmtId="0" fontId="47" fillId="16" borderId="0" xfId="0" applyFont="1" applyFill="1" applyAlignment="1">
      <alignment horizontal="center"/>
    </xf>
    <xf numFmtId="0" fontId="46" fillId="12" borderId="0" xfId="0" applyFont="1" applyFill="1" applyAlignment="1">
      <alignment horizontal="center"/>
    </xf>
    <xf numFmtId="0" fontId="48" fillId="18" borderId="0" xfId="0" applyFont="1" applyFill="1" applyAlignment="1">
      <alignment horizontal="center"/>
    </xf>
    <xf numFmtId="0" fontId="46" fillId="9" borderId="0" xfId="0" applyFont="1" applyFill="1" applyAlignment="1">
      <alignment horizontal="center"/>
    </xf>
    <xf numFmtId="0" fontId="49" fillId="0" borderId="17" xfId="0" applyFont="1" applyBorder="1" applyAlignment="1">
      <alignment horizontal="center"/>
    </xf>
    <xf numFmtId="0" fontId="49" fillId="0" borderId="0" xfId="0" applyFont="1"/>
    <xf numFmtId="0" fontId="46" fillId="12" borderId="8" xfId="0" applyFont="1" applyFill="1" applyBorder="1" applyAlignment="1">
      <alignment horizontal="center"/>
    </xf>
    <xf numFmtId="0" fontId="59" fillId="30" borderId="2" xfId="0" applyFont="1" applyFill="1" applyBorder="1" applyAlignment="1">
      <alignment horizontal="center"/>
    </xf>
    <xf numFmtId="0" fontId="50" fillId="3" borderId="2" xfId="0" applyFont="1" applyFill="1" applyBorder="1" applyAlignment="1">
      <alignment horizontal="center"/>
    </xf>
    <xf numFmtId="0" fontId="56" fillId="18" borderId="8" xfId="0" applyFont="1" applyFill="1" applyBorder="1" applyAlignment="1">
      <alignment horizontal="center"/>
    </xf>
    <xf numFmtId="0" fontId="50" fillId="18" borderId="0" xfId="0" applyFont="1" applyFill="1"/>
    <xf numFmtId="0" fontId="58" fillId="18" borderId="8" xfId="0" applyFont="1" applyFill="1" applyBorder="1" applyAlignment="1">
      <alignment horizontal="center"/>
    </xf>
    <xf numFmtId="0" fontId="61" fillId="18" borderId="21" xfId="0" applyFont="1" applyFill="1" applyBorder="1" applyAlignment="1">
      <alignment horizontal="center"/>
    </xf>
    <xf numFmtId="0" fontId="63" fillId="18" borderId="0" xfId="0" applyFont="1" applyFill="1" applyAlignment="1">
      <alignment horizontal="center"/>
    </xf>
    <xf numFmtId="0" fontId="45" fillId="11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6" fillId="17" borderId="18" xfId="0" applyFont="1" applyFill="1" applyBorder="1" applyAlignment="1">
      <alignment horizontal="center"/>
    </xf>
    <xf numFmtId="0" fontId="16" fillId="17" borderId="0" xfId="0" applyFont="1" applyFill="1" applyAlignment="1">
      <alignment horizontal="center"/>
    </xf>
    <xf numFmtId="0" fontId="16" fillId="17" borderId="14" xfId="0" applyFont="1" applyFill="1" applyBorder="1" applyAlignment="1">
      <alignment horizontal="center"/>
    </xf>
    <xf numFmtId="0" fontId="5" fillId="14" borderId="0" xfId="0" applyFont="1" applyFill="1" applyAlignment="1">
      <alignment horizontal="center"/>
    </xf>
    <xf numFmtId="0" fontId="16" fillId="18" borderId="0" xfId="0" applyFont="1" applyFill="1" applyAlignment="1">
      <alignment horizontal="center"/>
    </xf>
    <xf numFmtId="0" fontId="18" fillId="17" borderId="18" xfId="0" applyFont="1" applyFill="1" applyBorder="1" applyAlignment="1">
      <alignment horizontal="center"/>
    </xf>
    <xf numFmtId="0" fontId="18" fillId="17" borderId="14" xfId="0" applyFont="1" applyFill="1" applyBorder="1" applyAlignment="1">
      <alignment horizontal="center"/>
    </xf>
    <xf numFmtId="0" fontId="64" fillId="18" borderId="14" xfId="0" applyFont="1" applyFill="1" applyBorder="1" applyAlignment="1">
      <alignment horizontal="center"/>
    </xf>
    <xf numFmtId="0" fontId="64" fillId="17" borderId="18" xfId="0" applyFont="1" applyFill="1" applyBorder="1" applyAlignment="1">
      <alignment horizontal="center"/>
    </xf>
    <xf numFmtId="0" fontId="64" fillId="17" borderId="0" xfId="0" applyFont="1" applyFill="1" applyAlignment="1">
      <alignment horizontal="center"/>
    </xf>
    <xf numFmtId="0" fontId="64" fillId="17" borderId="14" xfId="0" applyFont="1" applyFill="1" applyBorder="1" applyAlignment="1">
      <alignment horizontal="center"/>
    </xf>
    <xf numFmtId="0" fontId="65" fillId="13" borderId="0" xfId="0" applyFont="1" applyFill="1" applyAlignment="1">
      <alignment horizontal="center"/>
    </xf>
    <xf numFmtId="0" fontId="66" fillId="18" borderId="0" xfId="0" applyFont="1" applyFill="1" applyAlignment="1">
      <alignment horizontal="center"/>
    </xf>
    <xf numFmtId="0" fontId="65" fillId="19" borderId="0" xfId="0" applyFont="1" applyFill="1" applyAlignment="1">
      <alignment horizontal="center"/>
    </xf>
    <xf numFmtId="0" fontId="65" fillId="14" borderId="0" xfId="0" applyFont="1" applyFill="1" applyAlignment="1">
      <alignment horizontal="center"/>
    </xf>
    <xf numFmtId="0" fontId="64" fillId="18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0" fillId="18" borderId="0" xfId="0" applyFill="1" applyAlignment="1">
      <alignment horizontal="center"/>
    </xf>
    <xf numFmtId="0" fontId="2" fillId="18" borderId="0" xfId="0" applyFont="1" applyFill="1"/>
    <xf numFmtId="0" fontId="2" fillId="18" borderId="0" xfId="0" applyFont="1" applyFill="1" applyAlignment="1">
      <alignment horizontal="center" vertical="center"/>
    </xf>
    <xf numFmtId="0" fontId="67" fillId="18" borderId="0" xfId="0" applyFont="1" applyFill="1" applyAlignment="1">
      <alignment horizontal="center"/>
    </xf>
    <xf numFmtId="0" fontId="38" fillId="18" borderId="0" xfId="0" applyFont="1" applyFill="1" applyAlignment="1">
      <alignment horizontal="center"/>
    </xf>
    <xf numFmtId="0" fontId="67" fillId="18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right"/>
    </xf>
    <xf numFmtId="0" fontId="49" fillId="0" borderId="0" xfId="0" applyFont="1" applyAlignment="1">
      <alignment horizontal="center"/>
    </xf>
    <xf numFmtId="0" fontId="53" fillId="9" borderId="4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64" fontId="2" fillId="31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5" fillId="9" borderId="2" xfId="0" applyFont="1" applyFill="1" applyBorder="1" applyAlignment="1">
      <alignment horizontal="center"/>
    </xf>
    <xf numFmtId="0" fontId="5" fillId="29" borderId="2" xfId="0" applyFont="1" applyFill="1" applyBorder="1" applyAlignment="1">
      <alignment horizontal="center"/>
    </xf>
    <xf numFmtId="0" fontId="5" fillId="25" borderId="2" xfId="0" applyFont="1" applyFill="1" applyBorder="1" applyAlignment="1">
      <alignment horizontal="center"/>
    </xf>
    <xf numFmtId="0" fontId="2" fillId="31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70" fillId="0" borderId="0" xfId="0" applyFont="1"/>
    <xf numFmtId="14" fontId="0" fillId="0" borderId="0" xfId="0" applyNumberFormat="1" applyAlignment="1">
      <alignment horizontal="left"/>
    </xf>
    <xf numFmtId="0" fontId="69" fillId="0" borderId="0" xfId="3"/>
    <xf numFmtId="0" fontId="71" fillId="0" borderId="0" xfId="0" applyFont="1"/>
    <xf numFmtId="0" fontId="45" fillId="0" borderId="0" xfId="0" applyFont="1" applyAlignment="1">
      <alignment horizontal="right"/>
    </xf>
    <xf numFmtId="0" fontId="7" fillId="18" borderId="0" xfId="0" applyFont="1" applyFill="1" applyAlignment="1">
      <alignment horizontal="center"/>
    </xf>
    <xf numFmtId="0" fontId="6" fillId="18" borderId="3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/>
    </xf>
    <xf numFmtId="166" fontId="2" fillId="18" borderId="3" xfId="1" applyNumberFormat="1" applyFont="1" applyFill="1" applyBorder="1" applyAlignment="1">
      <alignment horizontal="center"/>
    </xf>
    <xf numFmtId="166" fontId="2" fillId="18" borderId="5" xfId="1" applyNumberFormat="1" applyFont="1" applyFill="1" applyBorder="1" applyAlignment="1">
      <alignment horizontal="center"/>
    </xf>
    <xf numFmtId="166" fontId="2" fillId="18" borderId="4" xfId="1" applyNumberFormat="1" applyFont="1" applyFill="1" applyBorder="1" applyAlignment="1">
      <alignment horizontal="center"/>
    </xf>
    <xf numFmtId="0" fontId="7" fillId="18" borderId="0" xfId="0" applyFont="1" applyFill="1" applyAlignment="1">
      <alignment horizontal="left"/>
    </xf>
    <xf numFmtId="0" fontId="7" fillId="18" borderId="0" xfId="0" applyFont="1" applyFill="1"/>
    <xf numFmtId="0" fontId="6" fillId="18" borderId="2" xfId="0" applyFont="1" applyFill="1" applyBorder="1" applyAlignment="1">
      <alignment horizontal="left"/>
    </xf>
    <xf numFmtId="0" fontId="2" fillId="18" borderId="2" xfId="0" applyFont="1" applyFill="1" applyBorder="1" applyAlignment="1">
      <alignment horizontal="right"/>
    </xf>
    <xf numFmtId="0" fontId="7" fillId="18" borderId="10" xfId="0" applyFont="1" applyFill="1" applyBorder="1" applyAlignment="1">
      <alignment horizontal="center"/>
    </xf>
    <xf numFmtId="165" fontId="2" fillId="11" borderId="2" xfId="1" applyNumberFormat="1" applyFont="1" applyFill="1" applyBorder="1" applyAlignment="1" applyProtection="1">
      <alignment horizontal="right"/>
      <protection locked="0"/>
    </xf>
    <xf numFmtId="0" fontId="7" fillId="11" borderId="2" xfId="0" applyFont="1" applyFill="1" applyBorder="1" applyAlignment="1" applyProtection="1">
      <alignment horizontal="center"/>
      <protection locked="0"/>
    </xf>
    <xf numFmtId="0" fontId="2" fillId="11" borderId="0" xfId="0" applyFont="1" applyFill="1" applyAlignment="1" applyProtection="1">
      <alignment horizontal="center"/>
      <protection locked="0"/>
    </xf>
    <xf numFmtId="0" fontId="49" fillId="11" borderId="0" xfId="0" applyFont="1" applyFill="1" applyAlignment="1" applyProtection="1">
      <alignment horizontal="center"/>
      <protection locked="0"/>
    </xf>
    <xf numFmtId="0" fontId="20" fillId="9" borderId="18" xfId="0" applyFont="1" applyFill="1" applyBorder="1" applyAlignment="1">
      <alignment horizontal="center"/>
    </xf>
    <xf numFmtId="0" fontId="17" fillId="9" borderId="14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37" fillId="12" borderId="8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12" fillId="18" borderId="4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40" fillId="12" borderId="8" xfId="0" applyFont="1" applyFill="1" applyBorder="1" applyAlignment="1">
      <alignment horizontal="center" vertical="center"/>
    </xf>
    <xf numFmtId="0" fontId="12" fillId="18" borderId="24" xfId="0" applyFont="1" applyFill="1" applyBorder="1" applyAlignment="1">
      <alignment horizontal="center" vertical="center"/>
    </xf>
    <xf numFmtId="0" fontId="5" fillId="19" borderId="24" xfId="0" applyFont="1" applyFill="1" applyBorder="1" applyAlignment="1">
      <alignment horizontal="center" vertical="center"/>
    </xf>
    <xf numFmtId="0" fontId="5" fillId="14" borderId="24" xfId="0" applyFont="1" applyFill="1" applyBorder="1" applyAlignment="1">
      <alignment horizontal="center" vertical="center"/>
    </xf>
    <xf numFmtId="0" fontId="5" fillId="13" borderId="24" xfId="0" applyFont="1" applyFill="1" applyBorder="1" applyAlignment="1">
      <alignment horizontal="center" vertical="center"/>
    </xf>
    <xf numFmtId="0" fontId="5" fillId="15" borderId="24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9" borderId="0" xfId="0" applyFill="1"/>
    <xf numFmtId="0" fontId="0" fillId="32" borderId="0" xfId="0" applyFill="1"/>
    <xf numFmtId="0" fontId="0" fillId="32" borderId="0" xfId="0" applyFill="1" applyAlignment="1">
      <alignment horizontal="center"/>
    </xf>
    <xf numFmtId="0" fontId="11" fillId="9" borderId="18" xfId="0" applyFont="1" applyFill="1" applyBorder="1" applyAlignment="1">
      <alignment vertical="center"/>
    </xf>
    <xf numFmtId="0" fontId="11" fillId="9" borderId="7" xfId="0" applyFont="1" applyFill="1" applyBorder="1" applyAlignment="1">
      <alignment vertical="center"/>
    </xf>
    <xf numFmtId="0" fontId="11" fillId="9" borderId="0" xfId="0" applyFont="1" applyFill="1" applyAlignment="1">
      <alignment vertical="center"/>
    </xf>
    <xf numFmtId="0" fontId="11" fillId="9" borderId="9" xfId="0" applyFont="1" applyFill="1" applyBorder="1" applyAlignment="1">
      <alignment vertical="center"/>
    </xf>
    <xf numFmtId="0" fontId="65" fillId="15" borderId="0" xfId="0" applyFont="1" applyFill="1" applyAlignment="1">
      <alignment horizontal="center"/>
    </xf>
    <xf numFmtId="0" fontId="18" fillId="17" borderId="0" xfId="0" applyFont="1" applyFill="1" applyAlignment="1">
      <alignment horizontal="center"/>
    </xf>
    <xf numFmtId="0" fontId="15" fillId="16" borderId="0" xfId="0" applyFont="1" applyFill="1" applyAlignment="1">
      <alignment horizontal="center"/>
    </xf>
    <xf numFmtId="0" fontId="9" fillId="12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2" fillId="11" borderId="0" xfId="0" applyFont="1" applyFill="1" applyProtection="1">
      <protection locked="0"/>
    </xf>
    <xf numFmtId="0" fontId="5" fillId="9" borderId="2" xfId="0" applyFont="1" applyFill="1" applyBorder="1"/>
    <xf numFmtId="0" fontId="5" fillId="12" borderId="2" xfId="0" applyFont="1" applyFill="1" applyBorder="1"/>
    <xf numFmtId="164" fontId="2" fillId="18" borderId="2" xfId="0" applyNumberFormat="1" applyFont="1" applyFill="1" applyBorder="1"/>
    <xf numFmtId="164" fontId="2" fillId="22" borderId="2" xfId="0" applyNumberFormat="1" applyFont="1" applyFill="1" applyBorder="1"/>
    <xf numFmtId="0" fontId="12" fillId="0" borderId="11" xfId="0" applyFont="1" applyBorder="1" applyAlignment="1">
      <alignment horizontal="center"/>
    </xf>
    <xf numFmtId="0" fontId="0" fillId="0" borderId="11" xfId="0" applyBorder="1"/>
    <xf numFmtId="0" fontId="72" fillId="0" borderId="0" xfId="0" applyFont="1" applyAlignment="1">
      <alignment horizontal="center"/>
    </xf>
    <xf numFmtId="0" fontId="72" fillId="0" borderId="11" xfId="0" applyFont="1" applyBorder="1" applyAlignment="1">
      <alignment horizontal="center"/>
    </xf>
    <xf numFmtId="0" fontId="63" fillId="0" borderId="1" xfId="0" applyFont="1" applyBorder="1" applyAlignment="1">
      <alignment horizontal="center"/>
    </xf>
    <xf numFmtId="0" fontId="63" fillId="0" borderId="1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63" fillId="3" borderId="1" xfId="0" applyFont="1" applyFill="1" applyBorder="1" applyAlignment="1">
      <alignment horizontal="center"/>
    </xf>
    <xf numFmtId="0" fontId="63" fillId="3" borderId="1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1" fillId="3" borderId="11" xfId="0" applyFont="1" applyFill="1" applyBorder="1" applyAlignment="1">
      <alignment horizontal="center"/>
    </xf>
    <xf numFmtId="0" fontId="72" fillId="18" borderId="0" xfId="0" applyFont="1" applyFill="1"/>
    <xf numFmtId="0" fontId="73" fillId="18" borderId="2" xfId="0" applyFont="1" applyFill="1" applyBorder="1" applyAlignment="1">
      <alignment horizontal="center"/>
    </xf>
    <xf numFmtId="0" fontId="74" fillId="33" borderId="2" xfId="0" applyFont="1" applyFill="1" applyBorder="1" applyAlignment="1">
      <alignment horizontal="center"/>
    </xf>
    <xf numFmtId="165" fontId="4" fillId="5" borderId="2" xfId="1" applyNumberFormat="1" applyFont="1" applyFill="1" applyBorder="1" applyAlignment="1">
      <alignment horizontal="center"/>
    </xf>
    <xf numFmtId="0" fontId="75" fillId="18" borderId="0" xfId="0" applyFont="1" applyFill="1" applyAlignment="1">
      <alignment horizontal="center"/>
    </xf>
    <xf numFmtId="0" fontId="0" fillId="17" borderId="14" xfId="0" applyFill="1" applyBorder="1" applyAlignment="1">
      <alignment horizontal="center"/>
    </xf>
    <xf numFmtId="0" fontId="19" fillId="18" borderId="13" xfId="0" applyFont="1" applyFill="1" applyBorder="1" applyAlignment="1">
      <alignment horizontal="center"/>
    </xf>
    <xf numFmtId="0" fontId="6" fillId="18" borderId="15" xfId="0" applyFont="1" applyFill="1" applyBorder="1" applyAlignment="1">
      <alignment horizontal="center"/>
    </xf>
    <xf numFmtId="0" fontId="6" fillId="18" borderId="16" xfId="0" applyFont="1" applyFill="1" applyBorder="1" applyAlignment="1">
      <alignment horizontal="center"/>
    </xf>
    <xf numFmtId="0" fontId="20" fillId="18" borderId="15" xfId="0" applyFont="1" applyFill="1" applyBorder="1" applyAlignment="1">
      <alignment horizontal="center" wrapText="1"/>
    </xf>
    <xf numFmtId="0" fontId="20" fillId="18" borderId="16" xfId="0" applyFont="1" applyFill="1" applyBorder="1" applyAlignment="1">
      <alignment horizontal="center" wrapText="1"/>
    </xf>
    <xf numFmtId="0" fontId="20" fillId="18" borderId="6" xfId="0" applyFont="1" applyFill="1" applyBorder="1" applyAlignment="1">
      <alignment horizontal="center"/>
    </xf>
    <xf numFmtId="0" fontId="20" fillId="18" borderId="7" xfId="0" applyFont="1" applyFill="1" applyBorder="1" applyAlignment="1">
      <alignment horizontal="center"/>
    </xf>
    <xf numFmtId="0" fontId="7" fillId="18" borderId="6" xfId="0" applyFont="1" applyFill="1" applyBorder="1" applyAlignment="1">
      <alignment horizontal="center"/>
    </xf>
    <xf numFmtId="0" fontId="7" fillId="18" borderId="7" xfId="0" applyFont="1" applyFill="1" applyBorder="1" applyAlignment="1">
      <alignment horizontal="center"/>
    </xf>
    <xf numFmtId="0" fontId="20" fillId="18" borderId="8" xfId="0" applyFont="1" applyFill="1" applyBorder="1" applyAlignment="1">
      <alignment horizontal="center"/>
    </xf>
    <xf numFmtId="0" fontId="20" fillId="18" borderId="0" xfId="0" applyFont="1" applyFill="1" applyAlignment="1">
      <alignment horizontal="center"/>
    </xf>
    <xf numFmtId="0" fontId="20" fillId="18" borderId="9" xfId="0" applyFont="1" applyFill="1" applyBorder="1" applyAlignment="1">
      <alignment horizontal="center"/>
    </xf>
    <xf numFmtId="0" fontId="27" fillId="18" borderId="14" xfId="0" applyFont="1" applyFill="1" applyBorder="1" applyAlignment="1">
      <alignment horizontal="center"/>
    </xf>
    <xf numFmtId="0" fontId="27" fillId="18" borderId="13" xfId="0" applyFont="1" applyFill="1" applyBorder="1" applyAlignment="1">
      <alignment horizontal="center"/>
    </xf>
    <xf numFmtId="0" fontId="7" fillId="18" borderId="18" xfId="0" applyFont="1" applyFill="1" applyBorder="1" applyAlignment="1">
      <alignment horizontal="center"/>
    </xf>
    <xf numFmtId="0" fontId="20" fillId="18" borderId="18" xfId="0" applyFont="1" applyFill="1" applyBorder="1" applyAlignment="1">
      <alignment horizontal="center"/>
    </xf>
    <xf numFmtId="0" fontId="65" fillId="9" borderId="0" xfId="0" applyFont="1" applyFill="1" applyAlignment="1">
      <alignment horizontal="center"/>
    </xf>
    <xf numFmtId="0" fontId="65" fillId="9" borderId="9" xfId="0" applyFont="1" applyFill="1" applyBorder="1" applyAlignment="1">
      <alignment horizontal="center"/>
    </xf>
    <xf numFmtId="0" fontId="41" fillId="18" borderId="8" xfId="0" applyFont="1" applyFill="1" applyBorder="1" applyAlignment="1">
      <alignment horizontal="center"/>
    </xf>
    <xf numFmtId="0" fontId="41" fillId="18" borderId="9" xfId="0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0" fillId="18" borderId="2" xfId="0" applyFont="1" applyFill="1" applyBorder="1" applyAlignment="1">
      <alignment horizontal="center"/>
    </xf>
    <xf numFmtId="0" fontId="38" fillId="18" borderId="0" xfId="0" applyFont="1" applyFill="1" applyAlignment="1">
      <alignment horizontal="center" vertical="center" wrapText="1"/>
    </xf>
    <xf numFmtId="0" fontId="11" fillId="19" borderId="0" xfId="0" applyFont="1" applyFill="1" applyAlignment="1">
      <alignment horizontal="center"/>
    </xf>
    <xf numFmtId="0" fontId="11" fillId="26" borderId="0" xfId="0" applyFont="1" applyFill="1" applyAlignment="1">
      <alignment horizontal="center"/>
    </xf>
    <xf numFmtId="0" fontId="11" fillId="27" borderId="0" xfId="0" applyFont="1" applyFill="1" applyAlignment="1">
      <alignment horizontal="center"/>
    </xf>
    <xf numFmtId="0" fontId="21" fillId="18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4" fillId="18" borderId="0" xfId="0" applyFont="1" applyFill="1" applyAlignment="1">
      <alignment horizontal="center"/>
    </xf>
    <xf numFmtId="0" fontId="52" fillId="18" borderId="20" xfId="0" applyFont="1" applyFill="1" applyBorder="1" applyAlignment="1">
      <alignment horizontal="center"/>
    </xf>
    <xf numFmtId="0" fontId="52" fillId="18" borderId="22" xfId="0" applyFont="1" applyFill="1" applyBorder="1" applyAlignment="1">
      <alignment horizontal="center"/>
    </xf>
    <xf numFmtId="0" fontId="60" fillId="18" borderId="2" xfId="0" applyFont="1" applyFill="1" applyBorder="1" applyAlignment="1">
      <alignment horizontal="center" vertical="center"/>
    </xf>
    <xf numFmtId="0" fontId="49" fillId="16" borderId="2" xfId="0" applyFont="1" applyFill="1" applyBorder="1" applyAlignment="1">
      <alignment horizontal="center" vertical="center" wrapText="1"/>
    </xf>
    <xf numFmtId="0" fontId="62" fillId="18" borderId="6" xfId="0" applyFont="1" applyFill="1" applyBorder="1" applyAlignment="1">
      <alignment horizontal="center" vertical="center"/>
    </xf>
    <xf numFmtId="0" fontId="62" fillId="18" borderId="18" xfId="0" applyFont="1" applyFill="1" applyBorder="1" applyAlignment="1">
      <alignment horizontal="center" vertical="center"/>
    </xf>
    <xf numFmtId="0" fontId="62" fillId="18" borderId="7" xfId="0" applyFont="1" applyFill="1" applyBorder="1" applyAlignment="1">
      <alignment horizontal="center" vertical="center"/>
    </xf>
    <xf numFmtId="0" fontId="62" fillId="18" borderId="12" xfId="0" applyFont="1" applyFill="1" applyBorder="1" applyAlignment="1">
      <alignment horizontal="center" vertical="center"/>
    </xf>
    <xf numFmtId="0" fontId="62" fillId="18" borderId="14" xfId="0" applyFont="1" applyFill="1" applyBorder="1" applyAlignment="1">
      <alignment horizontal="center" vertical="center"/>
    </xf>
    <xf numFmtId="0" fontId="62" fillId="18" borderId="13" xfId="0" applyFont="1" applyFill="1" applyBorder="1" applyAlignment="1">
      <alignment horizontal="center" vertical="center"/>
    </xf>
    <xf numFmtId="0" fontId="68" fillId="0" borderId="0" xfId="0" applyFont="1" applyAlignment="1">
      <alignment horizontal="center"/>
    </xf>
    <xf numFmtId="0" fontId="49" fillId="18" borderId="2" xfId="0" applyFont="1" applyFill="1" applyBorder="1" applyAlignment="1">
      <alignment horizontal="center" vertical="center" wrapText="1"/>
    </xf>
    <xf numFmtId="0" fontId="53" fillId="29" borderId="2" xfId="0" applyFont="1" applyFill="1" applyBorder="1" applyAlignment="1">
      <alignment horizontal="center" vertical="center" wrapText="1"/>
    </xf>
    <xf numFmtId="0" fontId="57" fillId="28" borderId="2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/>
    </xf>
    <xf numFmtId="0" fontId="39" fillId="18" borderId="2" xfId="0" applyFont="1" applyFill="1" applyBorder="1" applyAlignment="1">
      <alignment horizontal="center" vertical="center"/>
    </xf>
    <xf numFmtId="0" fontId="33" fillId="18" borderId="10" xfId="0" applyFont="1" applyFill="1" applyBorder="1" applyAlignment="1">
      <alignment horizontal="center" vertical="center"/>
    </xf>
    <xf numFmtId="0" fontId="33" fillId="18" borderId="23" xfId="0" applyFont="1" applyFill="1" applyBorder="1" applyAlignment="1">
      <alignment horizontal="center" vertical="center"/>
    </xf>
    <xf numFmtId="0" fontId="33" fillId="18" borderId="24" xfId="0" applyFont="1" applyFill="1" applyBorder="1" applyAlignment="1">
      <alignment horizontal="center" vertical="center"/>
    </xf>
    <xf numFmtId="0" fontId="10" fillId="18" borderId="3" xfId="0" applyFont="1" applyFill="1" applyBorder="1" applyAlignment="1">
      <alignment horizontal="center" vertical="center" textRotation="90"/>
    </xf>
    <xf numFmtId="0" fontId="10" fillId="18" borderId="5" xfId="0" applyFont="1" applyFill="1" applyBorder="1" applyAlignment="1">
      <alignment horizontal="center" vertical="center" textRotation="90"/>
    </xf>
    <xf numFmtId="0" fontId="10" fillId="18" borderId="4" xfId="0" applyFont="1" applyFill="1" applyBorder="1" applyAlignment="1">
      <alignment horizontal="center" vertical="center" textRotation="90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MarriottNigel" TargetMode="External"/><Relationship Id="rId2" Type="http://schemas.openxmlformats.org/officeDocument/2006/relationships/hyperlink" Target="https://marriott-stats.com/nigels-blog/" TargetMode="External"/><Relationship Id="rId1" Type="http://schemas.openxmlformats.org/officeDocument/2006/relationships/hyperlink" Target="http://www.marriott-stats.com/" TargetMode="External"/><Relationship Id="rId4" Type="http://schemas.openxmlformats.org/officeDocument/2006/relationships/hyperlink" Target="https://marriott-stats.com/nigels-blog/winners-rugby-union-men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2:F6"/>
  <sheetViews>
    <sheetView workbookViewId="0"/>
  </sheetViews>
  <sheetFormatPr defaultRowHeight="12.75" x14ac:dyDescent="0.35"/>
  <sheetData>
    <row r="2" spans="2:6" x14ac:dyDescent="0.35">
      <c r="B2" s="3">
        <v>1.3137387138099099</v>
      </c>
      <c r="C2" s="3">
        <v>-0.17540741485010131</v>
      </c>
      <c r="D2" s="3">
        <v>0.43189030118361527</v>
      </c>
      <c r="E2" s="3">
        <v>1.2139753805385742</v>
      </c>
      <c r="F2" s="3">
        <v>-1.3353117141111439</v>
      </c>
    </row>
    <row r="3" spans="2:6" x14ac:dyDescent="0.35">
      <c r="B3" s="3">
        <v>1.3684534685461385</v>
      </c>
      <c r="C3" s="3">
        <v>0.11268347048896681</v>
      </c>
      <c r="D3" s="3">
        <v>-0.20359241736355332</v>
      </c>
      <c r="E3" s="3">
        <v>0.51537411457998727</v>
      </c>
      <c r="F3" s="3">
        <v>1.7342367743522127</v>
      </c>
    </row>
    <row r="4" spans="2:6" x14ac:dyDescent="0.35">
      <c r="B4" s="3">
        <v>0.23933703213681445</v>
      </c>
      <c r="C4" s="3">
        <v>1.5862452565090555</v>
      </c>
      <c r="D4" s="3">
        <v>-1.5498142472265755</v>
      </c>
      <c r="E4" s="3">
        <v>2.5076494159794518E-4</v>
      </c>
      <c r="F4" s="3">
        <v>-0.47394040496768686</v>
      </c>
    </row>
    <row r="5" spans="2:6" x14ac:dyDescent="0.35">
      <c r="B5" s="3">
        <v>3.1864325494149456E-2</v>
      </c>
      <c r="C5" s="3">
        <v>1.5996799645655957</v>
      </c>
      <c r="D5" s="3">
        <v>1.6029570353523677</v>
      </c>
      <c r="E5" s="3">
        <v>-0.23258952426301122</v>
      </c>
      <c r="F5" s="3">
        <v>0.12821673738507797</v>
      </c>
    </row>
    <row r="6" spans="2:6" x14ac:dyDescent="0.35">
      <c r="B6" s="3">
        <v>-1.2422270911833599</v>
      </c>
      <c r="C6" s="3">
        <v>0.28527998784370928</v>
      </c>
      <c r="D6" s="3">
        <v>-2.5008743340374555E-2</v>
      </c>
      <c r="E6" s="3">
        <v>1.8456856037221425</v>
      </c>
      <c r="F6" s="3">
        <v>0.41025162697469997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B2:F27"/>
  <sheetViews>
    <sheetView workbookViewId="0"/>
  </sheetViews>
  <sheetFormatPr defaultRowHeight="12.75" x14ac:dyDescent="0.35"/>
  <sheetData>
    <row r="2" spans="2:6" x14ac:dyDescent="0.35">
      <c r="B2" s="3">
        <v>0.21145900373833901</v>
      </c>
      <c r="C2" s="3">
        <v>1.1797650380223721</v>
      </c>
      <c r="D2" s="3">
        <v>0.61853720517141997</v>
      </c>
      <c r="E2" s="3">
        <v>-0.12139170997697162</v>
      </c>
      <c r="F2" s="3">
        <v>9.5767354799417823E-2</v>
      </c>
    </row>
    <row r="3" spans="2:6" x14ac:dyDescent="0.35">
      <c r="B3" s="3">
        <v>-2.6720577897470159</v>
      </c>
      <c r="C3" s="3">
        <v>0.50065646021587329</v>
      </c>
      <c r="D3" s="3">
        <v>0.21280829832552323</v>
      </c>
      <c r="E3" s="3">
        <v>-0.41824836979392493</v>
      </c>
      <c r="F3" s="3">
        <v>0.46909718542381879</v>
      </c>
    </row>
    <row r="4" spans="2:6" x14ac:dyDescent="0.35">
      <c r="B4" s="3">
        <v>-1.627209478777135</v>
      </c>
      <c r="C4" s="3">
        <v>0.96832948758438342</v>
      </c>
      <c r="D4" s="3">
        <v>-1.1700992676674387</v>
      </c>
      <c r="E4" s="3">
        <v>0.59142906540547713</v>
      </c>
      <c r="F4" s="3">
        <v>0.14519579933640453</v>
      </c>
    </row>
    <row r="5" spans="2:6" x14ac:dyDescent="0.35">
      <c r="B5" s="3">
        <v>-1.6796834567558401</v>
      </c>
      <c r="C5" s="3">
        <v>0.8065269347494497</v>
      </c>
      <c r="D5" s="3">
        <v>0.56499466387674335</v>
      </c>
      <c r="E5" s="3">
        <v>0.77501996079553281</v>
      </c>
      <c r="F5" s="3">
        <v>0.84292751927560527</v>
      </c>
    </row>
    <row r="6" spans="2:6" x14ac:dyDescent="0.35">
      <c r="B6" s="3">
        <v>1.4386175765213112</v>
      </c>
      <c r="C6" s="3">
        <v>2.5549624983715504</v>
      </c>
      <c r="D6" s="3">
        <v>0.8212400652629761</v>
      </c>
      <c r="E6" s="3">
        <v>8.1244146289054783E-2</v>
      </c>
      <c r="F6" s="3">
        <v>0.49169723325241049</v>
      </c>
    </row>
    <row r="7" spans="2:6" x14ac:dyDescent="0.35">
      <c r="B7" s="3">
        <v>-1.2418218761963842</v>
      </c>
      <c r="C7" s="3">
        <v>0.52916444223539894</v>
      </c>
      <c r="D7" s="3">
        <v>0.66952909332292898</v>
      </c>
      <c r="E7" s="3">
        <v>-0.93096278064858096</v>
      </c>
      <c r="F7" s="3">
        <v>-0.20700447730940419</v>
      </c>
    </row>
    <row r="8" spans="2:6" x14ac:dyDescent="0.35">
      <c r="B8" s="3">
        <v>9.4317261661680765E-2</v>
      </c>
      <c r="C8" s="3">
        <v>-0.34965088804619643</v>
      </c>
      <c r="D8" s="3">
        <v>-0.98210406519363302</v>
      </c>
      <c r="E8" s="3">
        <v>0.48333767070907846</v>
      </c>
      <c r="F8" s="3">
        <v>-0.40288408463223352</v>
      </c>
    </row>
    <row r="9" spans="2:6" x14ac:dyDescent="0.35">
      <c r="B9" s="3">
        <v>-0.97558452900557247</v>
      </c>
      <c r="C9" s="3">
        <v>-1.3529691746762467</v>
      </c>
      <c r="D9" s="3">
        <v>0.52385753157166204</v>
      </c>
      <c r="E9" s="3">
        <v>2.6437551325533926E-2</v>
      </c>
      <c r="F9" s="3">
        <v>-0.63562354207750327</v>
      </c>
    </row>
    <row r="10" spans="2:6" x14ac:dyDescent="0.35">
      <c r="B10" s="3">
        <v>-2.056980182916087</v>
      </c>
      <c r="C10" s="3">
        <v>-0.73738951926834129</v>
      </c>
      <c r="D10" s="3">
        <v>-8.0346693602339508E-2</v>
      </c>
      <c r="E10" s="3">
        <v>0.18067784019938793</v>
      </c>
      <c r="F10" s="3">
        <v>-0.21356015315294694</v>
      </c>
    </row>
    <row r="11" spans="2:6" x14ac:dyDescent="0.35">
      <c r="B11" s="3">
        <v>0.6929227244318874</v>
      </c>
      <c r="C11" s="3">
        <v>-0.32002866418254655</v>
      </c>
      <c r="D11" s="3">
        <v>-9.2523068881127435E-2</v>
      </c>
      <c r="E11" s="3">
        <v>-0.85704869231039937</v>
      </c>
      <c r="F11" s="3">
        <v>-0.45673674290159155</v>
      </c>
    </row>
    <row r="12" spans="2:6" x14ac:dyDescent="0.35">
      <c r="B12" s="3">
        <v>-0.65511772266924262</v>
      </c>
      <c r="C12" s="3">
        <v>-0.36183585614627534</v>
      </c>
      <c r="D12" s="3">
        <v>-1.0765801552842984</v>
      </c>
      <c r="E12" s="3">
        <v>-0.47725665810068557</v>
      </c>
      <c r="F12" s="3">
        <v>4.1471055412008156E-2</v>
      </c>
    </row>
    <row r="13" spans="2:6" x14ac:dyDescent="0.35">
      <c r="B13" s="3">
        <v>-2.4746758337143335</v>
      </c>
      <c r="C13" s="3">
        <v>-2.0703676806850018</v>
      </c>
      <c r="D13" s="3">
        <v>-0.32885464823201127</v>
      </c>
      <c r="E13" s="3">
        <v>0.38436829777118914</v>
      </c>
      <c r="F13" s="3">
        <v>0.67497157755848047</v>
      </c>
    </row>
    <row r="14" spans="2:6" x14ac:dyDescent="0.35">
      <c r="B14" s="3">
        <v>0.18664954592738808</v>
      </c>
      <c r="C14" s="3">
        <v>0.63064278919759897</v>
      </c>
      <c r="D14" s="3">
        <v>0.14030408054764815</v>
      </c>
      <c r="E14" s="3">
        <v>3.9845752292916462E-3</v>
      </c>
      <c r="F14" s="3">
        <v>-0.19071683816170704</v>
      </c>
    </row>
    <row r="15" spans="2:6" x14ac:dyDescent="0.35">
      <c r="B15" s="3">
        <v>0.23253668148108625</v>
      </c>
      <c r="C15" s="3">
        <v>0.7520288688303175</v>
      </c>
      <c r="D15" s="3">
        <v>-0.85394343184857013</v>
      </c>
      <c r="E15" s="3">
        <v>1.0863066014451883</v>
      </c>
      <c r="F15" s="3">
        <v>-0.67317381137551802</v>
      </c>
    </row>
    <row r="16" spans="2:6" x14ac:dyDescent="0.35">
      <c r="B16" s="3">
        <v>0.70968786158058328</v>
      </c>
      <c r="C16" s="3">
        <v>0.94464928795825021</v>
      </c>
      <c r="D16" s="3">
        <v>1.0989592825094345</v>
      </c>
      <c r="E16" s="3">
        <v>-2.2671725776485234E-2</v>
      </c>
      <c r="F16" s="3">
        <v>-0.11126117670294045</v>
      </c>
    </row>
    <row r="17" spans="2:6" x14ac:dyDescent="0.35">
      <c r="B17" s="3">
        <v>-1.4125008499051217</v>
      </c>
      <c r="C17" s="3">
        <v>6.4018001695577642E-2</v>
      </c>
      <c r="D17" s="3">
        <v>0.14603953558831975</v>
      </c>
      <c r="E17" s="3">
        <v>-0.38879243734779545</v>
      </c>
      <c r="F17" s="3">
        <v>0.51955111524336239</v>
      </c>
    </row>
    <row r="18" spans="2:6" x14ac:dyDescent="0.35">
      <c r="B18" s="3">
        <v>-0.58637653937458445</v>
      </c>
      <c r="C18" s="3">
        <v>-0.5681044679464593</v>
      </c>
      <c r="D18" s="3">
        <v>0.94368362787824767</v>
      </c>
      <c r="E18" s="3">
        <v>0.19129099120063786</v>
      </c>
      <c r="F18" s="3">
        <v>-0.71896210927285797</v>
      </c>
    </row>
    <row r="19" spans="2:6" x14ac:dyDescent="0.35">
      <c r="B19" s="3">
        <v>1.1672901376785787</v>
      </c>
      <c r="C19" s="3">
        <v>-1.9053937056040606</v>
      </c>
      <c r="D19" s="3">
        <v>0.36145517396490834</v>
      </c>
      <c r="E19" s="3">
        <v>0.18406004248182428</v>
      </c>
      <c r="F19" s="3">
        <v>0.6627415478333285</v>
      </c>
    </row>
    <row r="20" spans="2:6" x14ac:dyDescent="0.35">
      <c r="B20" s="3">
        <v>0.6293959623523353</v>
      </c>
      <c r="C20" s="3">
        <v>0.64371274863696626</v>
      </c>
      <c r="D20" s="3">
        <v>-0.55572284150012452</v>
      </c>
      <c r="E20" s="3">
        <v>-1.4383133660814973</v>
      </c>
      <c r="F20" s="3">
        <v>-0.35086856000421263</v>
      </c>
    </row>
    <row r="21" spans="2:6" x14ac:dyDescent="0.35">
      <c r="B21" s="3">
        <v>0.17591934060410752</v>
      </c>
      <c r="C21" s="3">
        <v>0.94575329632686489</v>
      </c>
      <c r="D21" s="3">
        <v>-0.88353625632204091</v>
      </c>
      <c r="E21" s="3">
        <v>-1.5060032570016153</v>
      </c>
      <c r="F21" s="3">
        <v>-3.1032203730298153E-2</v>
      </c>
    </row>
    <row r="22" spans="2:6" x14ac:dyDescent="0.35">
      <c r="B22" s="3">
        <v>1.9320772940140951</v>
      </c>
      <c r="C22" s="3">
        <v>-0.20899117843346968</v>
      </c>
      <c r="D22" s="3">
        <v>-1.8456098292172958</v>
      </c>
      <c r="E22" s="3">
        <v>0.5233032368859597</v>
      </c>
      <c r="F22" s="3">
        <v>0.1380816662870043</v>
      </c>
    </row>
    <row r="23" spans="2:6" x14ac:dyDescent="0.35">
      <c r="B23" s="3">
        <v>-0.27279480095880354</v>
      </c>
      <c r="C23" s="3">
        <v>1.2587055382619119</v>
      </c>
      <c r="D23" s="3">
        <v>0.39530495652454323</v>
      </c>
      <c r="E23" s="3">
        <v>1.103689210860604</v>
      </c>
      <c r="F23" s="3">
        <v>-0.32270269520802292</v>
      </c>
    </row>
    <row r="24" spans="2:6" x14ac:dyDescent="0.35">
      <c r="B24" s="3">
        <v>1.7133158859023816</v>
      </c>
      <c r="C24" s="3">
        <v>-2.542060213975248</v>
      </c>
      <c r="D24" s="3">
        <v>0.33210283762239606</v>
      </c>
      <c r="E24" s="3">
        <v>-0.37953547967815288</v>
      </c>
      <c r="F24" s="3">
        <v>0.4372922821712939</v>
      </c>
    </row>
    <row r="25" spans="2:6" x14ac:dyDescent="0.35">
      <c r="B25" s="3">
        <v>2.4801389567966745</v>
      </c>
      <c r="C25" s="3">
        <v>-1.5543278445212654</v>
      </c>
      <c r="D25" s="3">
        <v>0.58856571930587831</v>
      </c>
      <c r="E25" s="3">
        <v>3.4792335875610245E-2</v>
      </c>
      <c r="F25" s="3">
        <v>0.22396721581725609</v>
      </c>
    </row>
    <row r="26" spans="2:6" x14ac:dyDescent="0.35">
      <c r="B26" s="3">
        <v>3.1994986261992358</v>
      </c>
      <c r="C26" s="3">
        <v>0.95911057361746199</v>
      </c>
      <c r="D26" s="3">
        <v>-0.14981516724305682</v>
      </c>
      <c r="E26" s="3">
        <v>0.37966291957596404</v>
      </c>
      <c r="F26" s="3">
        <v>0.67625094834136534</v>
      </c>
    </row>
    <row r="27" spans="2:6" x14ac:dyDescent="0.35">
      <c r="B27" s="3">
        <v>0.7909762011304694</v>
      </c>
      <c r="C27" s="3">
        <v>-0.76690677221885784</v>
      </c>
      <c r="D27" s="3">
        <v>0.60175335351928116</v>
      </c>
      <c r="E27" s="3">
        <v>0.51062003066576078</v>
      </c>
      <c r="F27" s="3">
        <v>-1.104486106222532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B2:C6"/>
  <sheetViews>
    <sheetView workbookViewId="0"/>
  </sheetViews>
  <sheetFormatPr defaultRowHeight="12.75" x14ac:dyDescent="0.35"/>
  <sheetData>
    <row r="2" spans="2:3" x14ac:dyDescent="0.35">
      <c r="B2" s="3">
        <v>1.3208108568483945</v>
      </c>
      <c r="C2" s="3">
        <v>-3.7934348823468189E-2</v>
      </c>
    </row>
    <row r="3" spans="2:3" x14ac:dyDescent="0.35">
      <c r="B3" s="3">
        <v>1.3562695756771517</v>
      </c>
      <c r="C3" s="3">
        <v>0.25486186604263278</v>
      </c>
    </row>
    <row r="4" spans="2:3" x14ac:dyDescent="0.35">
      <c r="B4" s="3">
        <v>0.13352603593093137</v>
      </c>
      <c r="C4" s="3">
        <v>1.6057015725891368</v>
      </c>
    </row>
    <row r="5" spans="2:3" x14ac:dyDescent="0.35">
      <c r="B5" s="3">
        <v>-7.4119319147071233E-2</v>
      </c>
      <c r="C5" s="3">
        <v>1.5974750625978749</v>
      </c>
    </row>
    <row r="6" spans="2:3" x14ac:dyDescent="0.35">
      <c r="B6" s="3">
        <v>-1.2568180357521666</v>
      </c>
      <c r="C6" s="3">
        <v>0.15487766041553375</v>
      </c>
    </row>
  </sheetData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B2:C27"/>
  <sheetViews>
    <sheetView workbookViewId="0"/>
  </sheetViews>
  <sheetFormatPr defaultRowHeight="12.75" x14ac:dyDescent="0.35"/>
  <sheetData>
    <row r="2" spans="2:3" x14ac:dyDescent="0.35">
      <c r="B2" s="3">
        <v>5.8175791973187035E-2</v>
      </c>
      <c r="C2" s="3">
        <v>0.98879012605938554</v>
      </c>
    </row>
    <row r="3" spans="2:3" x14ac:dyDescent="0.35">
      <c r="B3" s="3">
        <v>-1.7985470675638209</v>
      </c>
      <c r="C3" s="3">
        <v>0.26769152856098527</v>
      </c>
    </row>
    <row r="4" spans="2:3" x14ac:dyDescent="0.35">
      <c r="B4" s="3">
        <v>-1.1410531988645394</v>
      </c>
      <c r="C4" s="3">
        <v>0.71252384741594554</v>
      </c>
    </row>
    <row r="5" spans="2:3" x14ac:dyDescent="0.35">
      <c r="B5" s="3">
        <v>-1.1645277604035247</v>
      </c>
      <c r="C5" s="3">
        <v>0.57562195215487932</v>
      </c>
    </row>
    <row r="6" spans="2:3" x14ac:dyDescent="0.35">
      <c r="B6" s="3">
        <v>0.77339125174521428</v>
      </c>
      <c r="C6" s="3">
        <v>2.1953217704700942</v>
      </c>
    </row>
    <row r="7" spans="2:3" x14ac:dyDescent="0.35">
      <c r="B7" s="3">
        <v>-0.85632545031074914</v>
      </c>
      <c r="C7" s="3">
        <v>0.36997820574243373</v>
      </c>
    </row>
    <row r="8" spans="2:3" x14ac:dyDescent="0.35">
      <c r="B8" s="3">
        <v>8.6395991690558768E-2</v>
      </c>
      <c r="C8" s="3">
        <v>-0.28441540814038152</v>
      </c>
    </row>
    <row r="9" spans="2:3" x14ac:dyDescent="0.35">
      <c r="B9" s="3">
        <v>-0.55066962550480902</v>
      </c>
      <c r="C9" s="3">
        <v>-1.1742821301798059</v>
      </c>
    </row>
    <row r="10" spans="2:3" x14ac:dyDescent="0.35">
      <c r="B10" s="3">
        <v>-1.3070515481976539</v>
      </c>
      <c r="C10" s="3">
        <v>-0.72390448539102836</v>
      </c>
    </row>
    <row r="11" spans="2:3" x14ac:dyDescent="0.35">
      <c r="B11" s="3">
        <v>0.47952890001356258</v>
      </c>
      <c r="C11" s="3">
        <v>-0.22695222599185128</v>
      </c>
    </row>
    <row r="12" spans="2:3" x14ac:dyDescent="0.35">
      <c r="B12" s="3">
        <v>-0.40751244916012835</v>
      </c>
      <c r="C12" s="3">
        <v>-0.33573276063297214</v>
      </c>
    </row>
    <row r="13" spans="2:3" x14ac:dyDescent="0.35">
      <c r="B13" s="3">
        <v>-1.4908031562167188</v>
      </c>
      <c r="C13" s="3">
        <v>-1.8509403693421778</v>
      </c>
    </row>
    <row r="14" spans="2:3" x14ac:dyDescent="0.35">
      <c r="B14" s="3">
        <v>7.9695254164759838E-2</v>
      </c>
      <c r="C14" s="3">
        <v>0.53260662630357292</v>
      </c>
    </row>
    <row r="15" spans="2:3" x14ac:dyDescent="0.35">
      <c r="B15" s="3">
        <v>0.10161077366721456</v>
      </c>
      <c r="C15" s="3">
        <v>0.63567063897842657</v>
      </c>
    </row>
    <row r="16" spans="2:3" x14ac:dyDescent="0.35">
      <c r="B16" s="3">
        <v>0.40331469111149221</v>
      </c>
      <c r="C16" s="3">
        <v>0.82145856802948991</v>
      </c>
    </row>
    <row r="17" spans="2:3" x14ac:dyDescent="0.35">
      <c r="B17" s="3">
        <v>-0.93689927550771046</v>
      </c>
      <c r="C17" s="3">
        <v>-2.4675064982877123E-2</v>
      </c>
    </row>
    <row r="18" spans="2:3" x14ac:dyDescent="0.35">
      <c r="B18" s="3">
        <v>-0.34789639182295967</v>
      </c>
      <c r="C18" s="3">
        <v>-0.50279652788687035</v>
      </c>
    </row>
    <row r="19" spans="2:3" x14ac:dyDescent="0.35">
      <c r="B19" s="3">
        <v>0.90210300569850743</v>
      </c>
      <c r="C19" s="3">
        <v>-1.5139606837069628</v>
      </c>
    </row>
    <row r="20" spans="2:3" x14ac:dyDescent="0.35">
      <c r="B20" s="3">
        <v>0.3710781145916825</v>
      </c>
      <c r="C20" s="3">
        <v>0.56778664126031819</v>
      </c>
    </row>
    <row r="21" spans="2:3" x14ac:dyDescent="0.35">
      <c r="B21" s="3">
        <v>5.0864169516282948E-2</v>
      </c>
      <c r="C21" s="3">
        <v>0.7930114056279185</v>
      </c>
    </row>
    <row r="22" spans="2:3" x14ac:dyDescent="0.35">
      <c r="B22" s="3">
        <v>1.2899098622599026</v>
      </c>
      <c r="C22" s="3">
        <v>-6.6820258545601474E-2</v>
      </c>
    </row>
    <row r="23" spans="2:3" x14ac:dyDescent="0.35">
      <c r="B23" s="3">
        <v>-0.26695883364542494</v>
      </c>
      <c r="C23" s="3">
        <v>1.0275359200490242</v>
      </c>
    </row>
    <row r="24" spans="2:3" x14ac:dyDescent="0.35">
      <c r="B24" s="3">
        <v>1.3065087371269377</v>
      </c>
      <c r="C24" s="3">
        <v>-2.0112534953522316</v>
      </c>
    </row>
    <row r="25" spans="2:3" x14ac:dyDescent="0.35">
      <c r="B25" s="3">
        <v>1.7445686049281459</v>
      </c>
      <c r="C25" s="3">
        <v>-1.1509678183272458</v>
      </c>
    </row>
    <row r="26" spans="2:3" x14ac:dyDescent="0.35">
      <c r="B26" s="3">
        <v>2.0459980544586553</v>
      </c>
      <c r="C26" s="3">
        <v>0.97039602045191953</v>
      </c>
    </row>
    <row r="27" spans="2:3" x14ac:dyDescent="0.35">
      <c r="B27" s="3">
        <v>0.57510155425195675</v>
      </c>
      <c r="C27" s="3">
        <v>-0.59169202262437881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A87F-EC5B-4863-8F56-152A2691FF05}">
  <sheetPr codeName="Sheet2"/>
  <dimension ref="A1:M31"/>
  <sheetViews>
    <sheetView tabSelected="1" workbookViewId="0">
      <selection activeCell="B5" sqref="B5"/>
    </sheetView>
  </sheetViews>
  <sheetFormatPr defaultRowHeight="12.75" x14ac:dyDescent="0.35"/>
  <cols>
    <col min="2" max="2" width="10.73046875" bestFit="1" customWidth="1"/>
  </cols>
  <sheetData>
    <row r="1" spans="1:2" ht="21" x14ac:dyDescent="0.65">
      <c r="A1" s="304" t="s">
        <v>238</v>
      </c>
    </row>
    <row r="3" spans="1:2" x14ac:dyDescent="0.35">
      <c r="A3" t="s">
        <v>239</v>
      </c>
      <c r="B3" t="s">
        <v>270</v>
      </c>
    </row>
    <row r="4" spans="1:2" x14ac:dyDescent="0.35">
      <c r="A4" t="s">
        <v>240</v>
      </c>
      <c r="B4" s="305">
        <v>46296</v>
      </c>
    </row>
    <row r="5" spans="1:2" x14ac:dyDescent="0.35">
      <c r="A5" t="s">
        <v>241</v>
      </c>
      <c r="B5" s="306" t="s">
        <v>242</v>
      </c>
    </row>
    <row r="6" spans="1:2" x14ac:dyDescent="0.35">
      <c r="A6" t="s">
        <v>243</v>
      </c>
      <c r="B6" s="306" t="s">
        <v>260</v>
      </c>
    </row>
    <row r="7" spans="1:2" x14ac:dyDescent="0.35">
      <c r="A7" t="s">
        <v>244</v>
      </c>
      <c r="B7" s="306" t="s">
        <v>245</v>
      </c>
    </row>
    <row r="9" spans="1:2" x14ac:dyDescent="0.35">
      <c r="A9" t="s">
        <v>246</v>
      </c>
    </row>
    <row r="10" spans="1:2" x14ac:dyDescent="0.35">
      <c r="B10" s="306" t="s">
        <v>259</v>
      </c>
    </row>
    <row r="12" spans="1:2" x14ac:dyDescent="0.35">
      <c r="A12" t="s">
        <v>247</v>
      </c>
    </row>
    <row r="14" spans="1:2" ht="18" x14ac:dyDescent="0.55000000000000004">
      <c r="A14" s="307" t="s">
        <v>248</v>
      </c>
    </row>
    <row r="15" spans="1:2" x14ac:dyDescent="0.35">
      <c r="A15" s="151" t="s">
        <v>249</v>
      </c>
    </row>
    <row r="17" spans="1:13" ht="18" x14ac:dyDescent="0.55000000000000004">
      <c r="A17" s="307" t="s">
        <v>253</v>
      </c>
    </row>
    <row r="18" spans="1:13" x14ac:dyDescent="0.35">
      <c r="A18" s="151" t="s">
        <v>250</v>
      </c>
    </row>
    <row r="19" spans="1:13" ht="14.25" x14ac:dyDescent="0.45">
      <c r="A19" s="151" t="s">
        <v>251</v>
      </c>
      <c r="B19" s="308"/>
      <c r="M19" s="306"/>
    </row>
    <row r="20" spans="1:13" ht="14.25" x14ac:dyDescent="0.45">
      <c r="B20" s="308"/>
      <c r="M20" s="306"/>
    </row>
    <row r="21" spans="1:13" x14ac:dyDescent="0.35">
      <c r="A21" s="151" t="s">
        <v>252</v>
      </c>
    </row>
    <row r="23" spans="1:13" x14ac:dyDescent="0.35">
      <c r="A23" s="151" t="s">
        <v>254</v>
      </c>
    </row>
    <row r="25" spans="1:13" x14ac:dyDescent="0.35">
      <c r="A25" s="151" t="s">
        <v>255</v>
      </c>
    </row>
    <row r="27" spans="1:13" x14ac:dyDescent="0.35">
      <c r="A27" s="151" t="s">
        <v>256</v>
      </c>
    </row>
    <row r="29" spans="1:13" x14ac:dyDescent="0.35">
      <c r="A29" s="151" t="s">
        <v>257</v>
      </c>
    </row>
    <row r="31" spans="1:13" x14ac:dyDescent="0.35">
      <c r="A31" s="151" t="s">
        <v>275</v>
      </c>
    </row>
  </sheetData>
  <sheetProtection sheet="1" objects="1" scenarios="1"/>
  <hyperlinks>
    <hyperlink ref="B5" r:id="rId1" xr:uid="{D882F471-5269-479F-B27C-B48E2F4E6D9E}"/>
    <hyperlink ref="B6" r:id="rId2" xr:uid="{58C70B83-F05E-4825-A33D-F8FA53004F30}"/>
    <hyperlink ref="B7" r:id="rId3" display="https://twitter.com/MarriottNigel" xr:uid="{86781E61-2F4F-48BE-A557-6B07DB450EC7}"/>
    <hyperlink ref="B10" r:id="rId4" display="https://marriott-stats.com/nigels-blog/winners-rugby-union-men/" xr:uid="{7C8882AF-DA68-4951-BD01-3AEE28B55C5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pageSetUpPr fitToPage="1"/>
  </sheetPr>
  <dimension ref="A1:N63"/>
  <sheetViews>
    <sheetView zoomScaleNormal="100" workbookViewId="0">
      <pane xSplit="1" ySplit="2" topLeftCell="B17" activePane="bottomRight" state="frozen"/>
      <selection pane="topRight" activeCell="B1" sqref="B1"/>
      <selection pane="bottomLeft" activeCell="A3" sqref="A3"/>
      <selection pane="bottomRight" activeCell="J59" sqref="J59"/>
    </sheetView>
  </sheetViews>
  <sheetFormatPr defaultRowHeight="13.9" x14ac:dyDescent="0.4"/>
  <cols>
    <col min="1" max="1" width="5.59765625" style="70" bestFit="1" customWidth="1"/>
    <col min="2" max="2" width="15.86328125" style="52" bestFit="1" customWidth="1"/>
    <col min="3" max="5" width="15.86328125" style="53" bestFit="1" customWidth="1"/>
    <col min="6" max="6" width="12.73046875" style="1" bestFit="1" customWidth="1"/>
    <col min="7" max="8" width="12.73046875" bestFit="1" customWidth="1"/>
    <col min="9" max="9" width="12.265625" bestFit="1" customWidth="1"/>
    <col min="10" max="10" width="12.73046875" style="1" bestFit="1" customWidth="1"/>
    <col min="11" max="11" width="12.73046875" style="362" bestFit="1" customWidth="1"/>
    <col min="12" max="12" width="11.59765625" style="13" bestFit="1" customWidth="1"/>
    <col min="13" max="13" width="8.86328125" style="7" bestFit="1" customWidth="1"/>
    <col min="14" max="14" width="7.59765625" style="7" bestFit="1" customWidth="1"/>
  </cols>
  <sheetData>
    <row r="1" spans="1:14" s="2" customFormat="1" ht="17.649999999999999" x14ac:dyDescent="0.5">
      <c r="A1" s="70"/>
      <c r="B1" s="403" t="s">
        <v>0</v>
      </c>
      <c r="C1" s="404"/>
      <c r="D1" s="404"/>
      <c r="E1" s="405"/>
      <c r="F1" s="406" t="s">
        <v>1</v>
      </c>
      <c r="G1" s="407"/>
      <c r="H1" s="407"/>
      <c r="I1" s="408"/>
      <c r="J1" s="363"/>
      <c r="K1" s="364"/>
      <c r="L1" s="12" t="s">
        <v>18</v>
      </c>
      <c r="M1" s="14"/>
      <c r="N1" s="14"/>
    </row>
    <row r="2" spans="1:14" s="2" customFormat="1" x14ac:dyDescent="0.4">
      <c r="A2" s="70"/>
      <c r="B2" s="47" t="s">
        <v>2</v>
      </c>
      <c r="C2" s="48" t="s">
        <v>17</v>
      </c>
      <c r="D2" s="48" t="s">
        <v>6</v>
      </c>
      <c r="E2" s="48" t="s">
        <v>31</v>
      </c>
      <c r="F2" s="12" t="s">
        <v>2</v>
      </c>
      <c r="G2" s="14" t="s">
        <v>17</v>
      </c>
      <c r="H2" s="14" t="s">
        <v>6</v>
      </c>
      <c r="I2" s="14" t="s">
        <v>31</v>
      </c>
      <c r="J2" s="365" t="s">
        <v>271</v>
      </c>
      <c r="K2" s="366" t="s">
        <v>272</v>
      </c>
      <c r="L2" s="12" t="s">
        <v>35</v>
      </c>
      <c r="M2" s="14" t="s">
        <v>34</v>
      </c>
      <c r="N2" s="14" t="s">
        <v>11</v>
      </c>
    </row>
    <row r="3" spans="1:14" ht="15" x14ac:dyDescent="0.4">
      <c r="A3" s="70">
        <v>1988</v>
      </c>
      <c r="B3" s="355" t="s">
        <v>4</v>
      </c>
      <c r="C3" s="56" t="s">
        <v>25</v>
      </c>
      <c r="D3" s="49"/>
      <c r="E3" s="49"/>
      <c r="F3" s="47" t="s">
        <v>22</v>
      </c>
      <c r="G3" s="63" t="s">
        <v>32</v>
      </c>
      <c r="H3" s="64"/>
      <c r="I3" s="64"/>
      <c r="J3" s="369"/>
      <c r="K3" s="370"/>
      <c r="L3" s="13" t="str">
        <f>IF(OR(B3=D3,B3=E3),B3,"")</f>
        <v/>
      </c>
      <c r="M3" s="7" t="str">
        <f>IF(B3=C3,B3,"")</f>
        <v/>
      </c>
      <c r="N3" s="7" t="str">
        <f>IF(OR(C3=D3,C3=E3),C3,"")</f>
        <v/>
      </c>
    </row>
    <row r="4" spans="1:14" ht="15" x14ac:dyDescent="0.4">
      <c r="A4" s="70">
        <v>1989</v>
      </c>
      <c r="B4" s="355" t="s">
        <v>21</v>
      </c>
      <c r="C4" s="56" t="s">
        <v>21</v>
      </c>
      <c r="D4" s="49"/>
      <c r="E4" s="49"/>
      <c r="F4" s="47" t="s">
        <v>28</v>
      </c>
      <c r="G4" s="63" t="s">
        <v>4</v>
      </c>
      <c r="H4" s="64"/>
      <c r="I4" s="64"/>
      <c r="J4" s="369"/>
      <c r="K4" s="370"/>
      <c r="L4" s="13" t="str">
        <f t="shared" ref="L4:L31" si="0">IF(OR(B4=D4,B4=E4),B4,"")</f>
        <v/>
      </c>
      <c r="M4" s="7" t="str">
        <f t="shared" ref="M4:M31" si="1">IF(B4=C4,B4,"")</f>
        <v>Bath</v>
      </c>
      <c r="N4" s="7" t="str">
        <f t="shared" ref="N4:N35" si="2">IF(OR(C4=D4,C4=E4),C4,"")</f>
        <v/>
      </c>
    </row>
    <row r="5" spans="1:14" ht="15" x14ac:dyDescent="0.4">
      <c r="A5" s="70">
        <v>1990</v>
      </c>
      <c r="B5" s="355" t="s">
        <v>22</v>
      </c>
      <c r="C5" s="56" t="s">
        <v>21</v>
      </c>
      <c r="D5" s="49"/>
      <c r="E5" s="49"/>
      <c r="F5" s="47" t="s">
        <v>28</v>
      </c>
      <c r="G5" s="63" t="s">
        <v>28</v>
      </c>
      <c r="H5" s="64"/>
      <c r="I5" s="64"/>
      <c r="J5" s="369"/>
      <c r="K5" s="370"/>
      <c r="L5" s="13" t="str">
        <f t="shared" si="0"/>
        <v/>
      </c>
      <c r="M5" s="7" t="str">
        <f t="shared" si="1"/>
        <v/>
      </c>
      <c r="N5" s="7" t="str">
        <f t="shared" si="2"/>
        <v/>
      </c>
    </row>
    <row r="6" spans="1:14" ht="15" x14ac:dyDescent="0.4">
      <c r="A6" s="70">
        <v>1991</v>
      </c>
      <c r="B6" s="355" t="s">
        <v>21</v>
      </c>
      <c r="C6" s="56" t="s">
        <v>25</v>
      </c>
      <c r="D6" s="49"/>
      <c r="E6" s="49"/>
      <c r="F6" s="47" t="s">
        <v>22</v>
      </c>
      <c r="G6" s="63" t="s">
        <v>26</v>
      </c>
      <c r="H6" s="64"/>
      <c r="I6" s="64"/>
      <c r="J6" s="369"/>
      <c r="K6" s="370"/>
      <c r="L6" s="13" t="str">
        <f t="shared" si="0"/>
        <v/>
      </c>
      <c r="M6" s="7" t="str">
        <f t="shared" si="1"/>
        <v/>
      </c>
      <c r="N6" s="7" t="str">
        <f t="shared" si="2"/>
        <v/>
      </c>
    </row>
    <row r="7" spans="1:14" ht="15" x14ac:dyDescent="0.4">
      <c r="A7" s="70">
        <v>1992</v>
      </c>
      <c r="B7" s="355" t="s">
        <v>21</v>
      </c>
      <c r="C7" s="56" t="s">
        <v>21</v>
      </c>
      <c r="D7" s="49"/>
      <c r="E7" s="49"/>
      <c r="F7" s="47" t="s">
        <v>29</v>
      </c>
      <c r="G7" s="63" t="s">
        <v>25</v>
      </c>
      <c r="H7" s="64"/>
      <c r="I7" s="64"/>
      <c r="J7" s="369"/>
      <c r="K7" s="370"/>
      <c r="L7" s="13" t="str">
        <f t="shared" si="0"/>
        <v/>
      </c>
      <c r="M7" s="7" t="str">
        <f t="shared" si="1"/>
        <v>Bath</v>
      </c>
      <c r="N7" s="7" t="str">
        <f t="shared" si="2"/>
        <v/>
      </c>
    </row>
    <row r="8" spans="1:14" ht="15" x14ac:dyDescent="0.4">
      <c r="A8" s="70">
        <v>1993</v>
      </c>
      <c r="B8" s="355" t="s">
        <v>21</v>
      </c>
      <c r="C8" s="56" t="s">
        <v>4</v>
      </c>
      <c r="D8" s="49"/>
      <c r="E8" s="49"/>
      <c r="F8" s="47" t="s">
        <v>22</v>
      </c>
      <c r="G8" s="63" t="s">
        <v>25</v>
      </c>
      <c r="H8" s="64"/>
      <c r="I8" s="64"/>
      <c r="J8" s="369"/>
      <c r="K8" s="370"/>
      <c r="L8" s="13" t="str">
        <f t="shared" si="0"/>
        <v/>
      </c>
      <c r="M8" s="7" t="str">
        <f t="shared" si="1"/>
        <v/>
      </c>
      <c r="N8" s="7" t="str">
        <f t="shared" si="2"/>
        <v/>
      </c>
    </row>
    <row r="9" spans="1:14" ht="15" x14ac:dyDescent="0.4">
      <c r="A9" s="70">
        <v>1994</v>
      </c>
      <c r="B9" s="355" t="s">
        <v>21</v>
      </c>
      <c r="C9" s="56" t="s">
        <v>21</v>
      </c>
      <c r="D9" s="49"/>
      <c r="E9" s="49"/>
      <c r="F9" s="47" t="s">
        <v>4</v>
      </c>
      <c r="G9" s="63" t="s">
        <v>4</v>
      </c>
      <c r="H9" s="64"/>
      <c r="I9" s="64"/>
      <c r="J9" s="371"/>
      <c r="K9" s="372"/>
      <c r="L9" s="13" t="str">
        <f t="shared" si="0"/>
        <v/>
      </c>
      <c r="M9" s="7" t="str">
        <f t="shared" si="1"/>
        <v>Bath</v>
      </c>
      <c r="N9" s="7" t="str">
        <f t="shared" si="2"/>
        <v/>
      </c>
    </row>
    <row r="10" spans="1:14" ht="15" x14ac:dyDescent="0.4">
      <c r="A10" s="70">
        <v>1995</v>
      </c>
      <c r="B10" s="355" t="s">
        <v>4</v>
      </c>
      <c r="C10" s="56" t="s">
        <v>21</v>
      </c>
      <c r="D10" s="49"/>
      <c r="E10" s="49"/>
      <c r="F10" s="47" t="s">
        <v>21</v>
      </c>
      <c r="G10" s="63" t="s">
        <v>22</v>
      </c>
      <c r="H10" s="64"/>
      <c r="I10" s="64"/>
      <c r="J10" s="371"/>
      <c r="K10" s="372"/>
      <c r="L10" s="13" t="str">
        <f t="shared" si="0"/>
        <v/>
      </c>
      <c r="M10" s="7" t="str">
        <f t="shared" si="1"/>
        <v/>
      </c>
      <c r="N10" s="7" t="str">
        <f t="shared" si="2"/>
        <v/>
      </c>
    </row>
    <row r="11" spans="1:14" ht="15" x14ac:dyDescent="0.4">
      <c r="A11" s="70">
        <v>1996</v>
      </c>
      <c r="B11" s="355" t="s">
        <v>21</v>
      </c>
      <c r="C11" s="56" t="s">
        <v>21</v>
      </c>
      <c r="D11" s="50"/>
      <c r="E11" s="50"/>
      <c r="F11" s="47" t="s">
        <v>4</v>
      </c>
      <c r="G11" s="63" t="s">
        <v>4</v>
      </c>
      <c r="H11" s="65"/>
      <c r="I11" s="65"/>
      <c r="J11" s="371"/>
      <c r="K11" s="372"/>
      <c r="L11" s="13" t="str">
        <f t="shared" si="0"/>
        <v/>
      </c>
      <c r="M11" s="7" t="str">
        <f t="shared" si="1"/>
        <v>Bath</v>
      </c>
      <c r="N11" s="7" t="str">
        <f t="shared" si="2"/>
        <v/>
      </c>
    </row>
    <row r="12" spans="1:14" ht="15" x14ac:dyDescent="0.4">
      <c r="A12" s="70">
        <v>1997</v>
      </c>
      <c r="B12" s="355" t="s">
        <v>22</v>
      </c>
      <c r="C12" s="56" t="s">
        <v>4</v>
      </c>
      <c r="D12" s="57"/>
      <c r="E12" s="57"/>
      <c r="F12" s="47" t="s">
        <v>21</v>
      </c>
      <c r="G12" s="63" t="s">
        <v>23</v>
      </c>
      <c r="H12" s="65" t="s">
        <v>4</v>
      </c>
      <c r="I12" s="65"/>
      <c r="J12" s="371"/>
      <c r="K12" s="372"/>
      <c r="L12" s="13" t="str">
        <f t="shared" si="0"/>
        <v/>
      </c>
      <c r="M12" s="7" t="str">
        <f t="shared" si="1"/>
        <v/>
      </c>
      <c r="N12" s="7" t="str">
        <f t="shared" si="2"/>
        <v/>
      </c>
    </row>
    <row r="13" spans="1:14" ht="15" x14ac:dyDescent="0.4">
      <c r="A13" s="70">
        <v>1998</v>
      </c>
      <c r="B13" s="355" t="s">
        <v>3</v>
      </c>
      <c r="C13" s="56" t="s">
        <v>24</v>
      </c>
      <c r="D13" s="57" t="s">
        <v>21</v>
      </c>
      <c r="E13" s="57"/>
      <c r="F13" s="47" t="s">
        <v>24</v>
      </c>
      <c r="G13" s="63" t="s">
        <v>22</v>
      </c>
      <c r="H13" s="65"/>
      <c r="I13" s="65"/>
      <c r="J13" s="371"/>
      <c r="K13" s="372"/>
      <c r="L13" s="13" t="str">
        <f t="shared" si="0"/>
        <v/>
      </c>
      <c r="M13" s="7" t="str">
        <f t="shared" si="1"/>
        <v/>
      </c>
      <c r="N13" s="7" t="str">
        <f t="shared" si="2"/>
        <v/>
      </c>
    </row>
    <row r="14" spans="1:14" ht="15" x14ac:dyDescent="0.4">
      <c r="A14" s="70">
        <v>1999</v>
      </c>
      <c r="B14" s="355" t="s">
        <v>4</v>
      </c>
      <c r="C14" s="56" t="s">
        <v>22</v>
      </c>
      <c r="D14" s="57"/>
      <c r="E14" s="57"/>
      <c r="F14" s="47" t="s">
        <v>26</v>
      </c>
      <c r="G14" s="63" t="s">
        <v>3</v>
      </c>
      <c r="H14" s="65"/>
      <c r="I14" s="65"/>
      <c r="J14" s="371"/>
      <c r="K14" s="372"/>
      <c r="L14" s="13" t="str">
        <f t="shared" si="0"/>
        <v/>
      </c>
      <c r="M14" s="7" t="str">
        <f t="shared" si="1"/>
        <v/>
      </c>
      <c r="N14" s="7" t="str">
        <f t="shared" si="2"/>
        <v/>
      </c>
    </row>
    <row r="15" spans="1:14" ht="15" x14ac:dyDescent="0.4">
      <c r="A15" s="70">
        <v>2000</v>
      </c>
      <c r="B15" s="355" t="s">
        <v>4</v>
      </c>
      <c r="C15" s="56" t="s">
        <v>22</v>
      </c>
      <c r="D15" s="57" t="s">
        <v>26</v>
      </c>
      <c r="E15" s="57"/>
      <c r="F15" s="47" t="s">
        <v>21</v>
      </c>
      <c r="G15" s="63" t="s">
        <v>26</v>
      </c>
      <c r="H15" s="65"/>
      <c r="I15" s="65"/>
      <c r="J15" s="371"/>
      <c r="K15" s="372"/>
      <c r="L15" s="13" t="str">
        <f t="shared" si="0"/>
        <v/>
      </c>
      <c r="M15" s="7" t="str">
        <f t="shared" si="1"/>
        <v/>
      </c>
      <c r="N15" s="7" t="str">
        <f t="shared" si="2"/>
        <v/>
      </c>
    </row>
    <row r="16" spans="1:14" ht="15" x14ac:dyDescent="0.4">
      <c r="A16" s="70">
        <v>2001</v>
      </c>
      <c r="B16" s="355" t="s">
        <v>4</v>
      </c>
      <c r="C16" s="56" t="s">
        <v>3</v>
      </c>
      <c r="D16" s="57" t="s">
        <v>4</v>
      </c>
      <c r="E16" s="57" t="s">
        <v>25</v>
      </c>
      <c r="F16" s="47" t="s">
        <v>22</v>
      </c>
      <c r="G16" s="63" t="s">
        <v>25</v>
      </c>
      <c r="H16" s="65"/>
      <c r="I16" s="65"/>
      <c r="J16" s="371"/>
      <c r="K16" s="372"/>
      <c r="L16" s="13" t="str">
        <f t="shared" si="0"/>
        <v>Leicester</v>
      </c>
      <c r="M16" s="7" t="str">
        <f t="shared" si="1"/>
        <v/>
      </c>
      <c r="N16" s="7" t="str">
        <f t="shared" si="2"/>
        <v/>
      </c>
    </row>
    <row r="17" spans="1:14" ht="15" x14ac:dyDescent="0.4">
      <c r="A17" s="70">
        <v>2002</v>
      </c>
      <c r="B17" s="355" t="s">
        <v>4</v>
      </c>
      <c r="C17" s="56" t="s">
        <v>27</v>
      </c>
      <c r="D17" s="57" t="s">
        <v>4</v>
      </c>
      <c r="E17" s="57" t="s">
        <v>23</v>
      </c>
      <c r="F17" s="47" t="s">
        <v>23</v>
      </c>
      <c r="G17" s="63" t="s">
        <v>26</v>
      </c>
      <c r="H17" s="65"/>
      <c r="I17" s="65"/>
      <c r="J17" s="371"/>
      <c r="K17" s="372"/>
      <c r="L17" s="13" t="str">
        <f t="shared" si="0"/>
        <v>Leicester</v>
      </c>
      <c r="M17" s="7" t="str">
        <f t="shared" si="1"/>
        <v/>
      </c>
      <c r="N17" s="7" t="str">
        <f t="shared" si="2"/>
        <v/>
      </c>
    </row>
    <row r="18" spans="1:14" ht="15" x14ac:dyDescent="0.4">
      <c r="A18" s="70">
        <v>2003</v>
      </c>
      <c r="B18" s="55" t="s">
        <v>22</v>
      </c>
      <c r="C18" s="56" t="s">
        <v>28</v>
      </c>
      <c r="D18" s="57"/>
      <c r="E18" s="57" t="s">
        <v>22</v>
      </c>
      <c r="F18" s="47" t="s">
        <v>28</v>
      </c>
      <c r="G18" s="63" t="s">
        <v>26</v>
      </c>
      <c r="H18" s="65"/>
      <c r="I18" s="65" t="s">
        <v>21</v>
      </c>
      <c r="J18" s="367" t="s">
        <v>26</v>
      </c>
      <c r="K18" s="372"/>
      <c r="L18" s="13" t="str">
        <f t="shared" si="0"/>
        <v>Wasps</v>
      </c>
      <c r="M18" s="7" t="str">
        <f t="shared" si="1"/>
        <v/>
      </c>
      <c r="N18" s="7" t="str">
        <f t="shared" si="2"/>
        <v/>
      </c>
    </row>
    <row r="19" spans="1:14" ht="15" x14ac:dyDescent="0.4">
      <c r="A19" s="70">
        <v>2004</v>
      </c>
      <c r="B19" s="55" t="s">
        <v>22</v>
      </c>
      <c r="C19" s="56" t="s">
        <v>3</v>
      </c>
      <c r="D19" s="57" t="s">
        <v>22</v>
      </c>
      <c r="E19" s="57" t="s">
        <v>25</v>
      </c>
      <c r="F19" s="47" t="s">
        <v>21</v>
      </c>
      <c r="G19" s="63" t="s">
        <v>23</v>
      </c>
      <c r="H19" s="65"/>
      <c r="I19" s="65"/>
      <c r="J19" s="367" t="s">
        <v>26</v>
      </c>
      <c r="K19" s="372"/>
      <c r="L19" s="13" t="str">
        <f t="shared" si="0"/>
        <v>Wasps</v>
      </c>
      <c r="M19" s="7" t="str">
        <f t="shared" si="1"/>
        <v/>
      </c>
      <c r="N19" s="7" t="str">
        <f t="shared" si="2"/>
        <v/>
      </c>
    </row>
    <row r="20" spans="1:14" ht="15" x14ac:dyDescent="0.4">
      <c r="A20" s="70">
        <v>2005</v>
      </c>
      <c r="B20" s="55" t="s">
        <v>22</v>
      </c>
      <c r="C20" s="56" t="s">
        <v>5</v>
      </c>
      <c r="D20" s="57"/>
      <c r="E20" s="57" t="s">
        <v>23</v>
      </c>
      <c r="F20" s="47" t="s">
        <v>4</v>
      </c>
      <c r="G20" s="63" t="s">
        <v>21</v>
      </c>
      <c r="H20" s="65"/>
      <c r="I20" s="65"/>
      <c r="J20" s="367" t="s">
        <v>23</v>
      </c>
      <c r="K20" s="372"/>
      <c r="L20" s="13" t="str">
        <f t="shared" si="0"/>
        <v/>
      </c>
      <c r="M20" s="7" t="str">
        <f t="shared" si="1"/>
        <v/>
      </c>
      <c r="N20" s="7" t="str">
        <f t="shared" si="2"/>
        <v/>
      </c>
    </row>
    <row r="21" spans="1:14" ht="15" x14ac:dyDescent="0.4">
      <c r="A21" s="70">
        <v>2006</v>
      </c>
      <c r="B21" s="55" t="s">
        <v>23</v>
      </c>
      <c r="C21" s="58" t="s">
        <v>22</v>
      </c>
      <c r="D21" s="57"/>
      <c r="E21" s="57" t="s">
        <v>28</v>
      </c>
      <c r="F21" s="47" t="s">
        <v>4</v>
      </c>
      <c r="G21" s="61" t="s">
        <v>77</v>
      </c>
      <c r="H21" s="65"/>
      <c r="I21" s="65" t="s">
        <v>27</v>
      </c>
      <c r="J21" s="367" t="s">
        <v>22</v>
      </c>
      <c r="K21" s="368" t="s">
        <v>27</v>
      </c>
      <c r="L21" s="13" t="str">
        <f t="shared" si="0"/>
        <v/>
      </c>
      <c r="M21" s="7" t="str">
        <f t="shared" si="1"/>
        <v/>
      </c>
      <c r="N21" s="7" t="str">
        <f t="shared" si="2"/>
        <v/>
      </c>
    </row>
    <row r="22" spans="1:14" ht="15" x14ac:dyDescent="0.4">
      <c r="A22" s="70">
        <v>2007</v>
      </c>
      <c r="B22" s="55" t="s">
        <v>4</v>
      </c>
      <c r="C22" s="58" t="s">
        <v>4</v>
      </c>
      <c r="D22" s="57" t="s">
        <v>22</v>
      </c>
      <c r="E22" s="57"/>
      <c r="F22" s="47" t="s">
        <v>28</v>
      </c>
      <c r="G22" s="61" t="s">
        <v>36</v>
      </c>
      <c r="H22" s="65" t="s">
        <v>4</v>
      </c>
      <c r="I22" s="65" t="s">
        <v>21</v>
      </c>
      <c r="J22" s="367" t="s">
        <v>32</v>
      </c>
      <c r="K22" s="368" t="s">
        <v>24</v>
      </c>
      <c r="L22" s="13" t="str">
        <f t="shared" si="0"/>
        <v/>
      </c>
      <c r="M22" s="7" t="str">
        <f t="shared" si="1"/>
        <v>Leicester</v>
      </c>
      <c r="N22" s="7" t="str">
        <f t="shared" si="2"/>
        <v/>
      </c>
    </row>
    <row r="23" spans="1:14" ht="15" x14ac:dyDescent="0.4">
      <c r="A23" s="70">
        <v>2008</v>
      </c>
      <c r="B23" s="55" t="s">
        <v>22</v>
      </c>
      <c r="C23" s="59" t="s">
        <v>36</v>
      </c>
      <c r="D23" s="57"/>
      <c r="E23" s="57" t="s">
        <v>21</v>
      </c>
      <c r="F23" s="47" t="s">
        <v>4</v>
      </c>
      <c r="G23" s="48" t="s">
        <v>4</v>
      </c>
      <c r="H23" s="65"/>
      <c r="I23" s="65" t="s">
        <v>30</v>
      </c>
      <c r="J23" s="367" t="s">
        <v>21</v>
      </c>
      <c r="K23" s="368" t="s">
        <v>28</v>
      </c>
      <c r="L23" s="13" t="str">
        <f t="shared" si="0"/>
        <v/>
      </c>
      <c r="M23" s="7" t="str">
        <f t="shared" si="1"/>
        <v/>
      </c>
      <c r="N23" s="7" t="str">
        <f t="shared" si="2"/>
        <v/>
      </c>
    </row>
    <row r="24" spans="1:14" ht="15" x14ac:dyDescent="0.4">
      <c r="A24" s="70">
        <v>2009</v>
      </c>
      <c r="B24" s="55" t="s">
        <v>4</v>
      </c>
      <c r="C24" s="59" t="s">
        <v>37</v>
      </c>
      <c r="D24" s="57"/>
      <c r="E24" s="57" t="s">
        <v>26</v>
      </c>
      <c r="F24" s="47" t="s">
        <v>27</v>
      </c>
      <c r="G24" s="48" t="s">
        <v>28</v>
      </c>
      <c r="H24" s="65" t="s">
        <v>4</v>
      </c>
      <c r="I24" s="65"/>
      <c r="J24" s="367" t="s">
        <v>21</v>
      </c>
      <c r="K24" s="368" t="s">
        <v>25</v>
      </c>
      <c r="L24" s="13" t="str">
        <f t="shared" si="0"/>
        <v/>
      </c>
      <c r="M24" s="7" t="str">
        <f t="shared" si="1"/>
        <v/>
      </c>
      <c r="N24" s="7" t="str">
        <f t="shared" si="2"/>
        <v/>
      </c>
    </row>
    <row r="25" spans="1:14" ht="15" x14ac:dyDescent="0.4">
      <c r="A25" s="70">
        <v>2010</v>
      </c>
      <c r="B25" s="55" t="s">
        <v>4</v>
      </c>
      <c r="C25" s="58" t="s">
        <v>26</v>
      </c>
      <c r="D25" s="57"/>
      <c r="E25" s="57"/>
      <c r="F25" s="47" t="s">
        <v>24</v>
      </c>
      <c r="G25" s="48" t="s">
        <v>28</v>
      </c>
      <c r="H25" s="65"/>
      <c r="I25" s="65"/>
      <c r="J25" s="367" t="s">
        <v>21</v>
      </c>
      <c r="K25" s="368" t="s">
        <v>26</v>
      </c>
      <c r="L25" s="13" t="str">
        <f t="shared" si="0"/>
        <v/>
      </c>
      <c r="M25" s="7" t="str">
        <f t="shared" si="1"/>
        <v/>
      </c>
      <c r="N25" s="7" t="str">
        <f t="shared" si="2"/>
        <v/>
      </c>
    </row>
    <row r="26" spans="1:14" ht="15" x14ac:dyDescent="0.4">
      <c r="A26" s="70">
        <v>2011</v>
      </c>
      <c r="B26" s="55" t="s">
        <v>24</v>
      </c>
      <c r="C26" s="58" t="s">
        <v>28</v>
      </c>
      <c r="D26" s="57"/>
      <c r="E26" s="57" t="s">
        <v>25</v>
      </c>
      <c r="F26" s="47" t="s">
        <v>4</v>
      </c>
      <c r="G26" s="48" t="s">
        <v>3</v>
      </c>
      <c r="H26" s="65" t="s">
        <v>26</v>
      </c>
      <c r="I26" s="65"/>
      <c r="J26" s="367" t="s">
        <v>28</v>
      </c>
      <c r="K26" s="368" t="s">
        <v>26</v>
      </c>
      <c r="L26" s="13" t="str">
        <f t="shared" si="0"/>
        <v/>
      </c>
      <c r="M26" s="7" t="str">
        <f t="shared" si="1"/>
        <v/>
      </c>
      <c r="N26" s="7" t="str">
        <f t="shared" si="2"/>
        <v/>
      </c>
    </row>
    <row r="27" spans="1:14" ht="15" x14ac:dyDescent="0.4">
      <c r="A27" s="70">
        <v>2012</v>
      </c>
      <c r="B27" s="55" t="s">
        <v>25</v>
      </c>
      <c r="C27" s="58" t="s">
        <v>4</v>
      </c>
      <c r="D27" s="57"/>
      <c r="E27" s="57"/>
      <c r="F27" s="47" t="s">
        <v>4</v>
      </c>
      <c r="G27" s="48" t="s">
        <v>26</v>
      </c>
      <c r="H27" s="65"/>
      <c r="I27" s="65"/>
      <c r="J27" s="367" t="s">
        <v>24</v>
      </c>
      <c r="K27" s="368" t="s">
        <v>26</v>
      </c>
      <c r="L27" s="13" t="str">
        <f t="shared" si="0"/>
        <v/>
      </c>
      <c r="M27" s="7" t="str">
        <f t="shared" si="1"/>
        <v/>
      </c>
      <c r="N27" s="7" t="str">
        <f t="shared" si="2"/>
        <v/>
      </c>
    </row>
    <row r="28" spans="1:14" ht="15" x14ac:dyDescent="0.4">
      <c r="A28" s="70">
        <v>2013</v>
      </c>
      <c r="B28" s="55" t="s">
        <v>4</v>
      </c>
      <c r="C28" s="58" t="s">
        <v>25</v>
      </c>
      <c r="D28" s="57"/>
      <c r="E28" s="57"/>
      <c r="F28" s="47" t="s">
        <v>26</v>
      </c>
      <c r="G28" s="48" t="s">
        <v>23</v>
      </c>
      <c r="H28" s="65"/>
      <c r="I28" s="65"/>
      <c r="J28" s="367" t="s">
        <v>25</v>
      </c>
      <c r="K28" s="368" t="s">
        <v>24</v>
      </c>
      <c r="L28" s="13" t="str">
        <f t="shared" si="0"/>
        <v/>
      </c>
      <c r="M28" s="7" t="str">
        <f t="shared" si="1"/>
        <v/>
      </c>
      <c r="N28" s="7" t="str">
        <f t="shared" si="2"/>
        <v/>
      </c>
    </row>
    <row r="29" spans="1:14" ht="15" x14ac:dyDescent="0.4">
      <c r="A29" s="70">
        <v>2014</v>
      </c>
      <c r="B29" s="55" t="s">
        <v>26</v>
      </c>
      <c r="C29" s="58" t="s">
        <v>33</v>
      </c>
      <c r="D29" s="57"/>
      <c r="E29" s="57" t="s">
        <v>26</v>
      </c>
      <c r="F29" s="47" t="s">
        <v>24</v>
      </c>
      <c r="G29" s="48" t="s">
        <v>26</v>
      </c>
      <c r="H29" s="65" t="s">
        <v>24</v>
      </c>
      <c r="I29" s="65" t="s">
        <v>21</v>
      </c>
      <c r="J29" s="367" t="s">
        <v>4</v>
      </c>
      <c r="K29" s="368" t="s">
        <v>25</v>
      </c>
      <c r="L29" s="13" t="str">
        <f t="shared" si="0"/>
        <v>Northampton</v>
      </c>
      <c r="M29" s="7" t="str">
        <f t="shared" si="1"/>
        <v/>
      </c>
      <c r="N29" s="7" t="str">
        <f t="shared" si="2"/>
        <v/>
      </c>
    </row>
    <row r="30" spans="1:14" ht="15" x14ac:dyDescent="0.4">
      <c r="A30" s="70">
        <v>2015</v>
      </c>
      <c r="B30" s="55" t="s">
        <v>24</v>
      </c>
      <c r="C30" s="58" t="s">
        <v>24</v>
      </c>
      <c r="D30" s="57"/>
      <c r="E30" s="57" t="s">
        <v>28</v>
      </c>
      <c r="F30" s="47" t="s">
        <v>21</v>
      </c>
      <c r="G30" s="48" t="s">
        <v>33</v>
      </c>
      <c r="H30" s="65"/>
      <c r="I30" s="65"/>
      <c r="J30" s="367" t="s">
        <v>4</v>
      </c>
      <c r="K30" s="368" t="s">
        <v>26</v>
      </c>
      <c r="L30" s="13" t="str">
        <f t="shared" si="0"/>
        <v/>
      </c>
      <c r="M30" s="7" t="str">
        <f t="shared" si="1"/>
        <v>Saracens</v>
      </c>
      <c r="N30" s="7" t="str">
        <f t="shared" si="2"/>
        <v/>
      </c>
    </row>
    <row r="31" spans="1:14" ht="15" x14ac:dyDescent="0.4">
      <c r="A31" s="70">
        <v>2016</v>
      </c>
      <c r="B31" s="55" t="s">
        <v>24</v>
      </c>
      <c r="C31" s="60" t="s">
        <v>71</v>
      </c>
      <c r="D31" s="57" t="s">
        <v>24</v>
      </c>
      <c r="E31" s="57"/>
      <c r="F31" s="47" t="s">
        <v>33</v>
      </c>
      <c r="G31" s="62" t="s">
        <v>71</v>
      </c>
      <c r="H31" s="65"/>
      <c r="I31" s="65" t="s">
        <v>25</v>
      </c>
      <c r="J31" s="367" t="s">
        <v>4</v>
      </c>
      <c r="K31" s="368" t="s">
        <v>22</v>
      </c>
      <c r="L31" s="13" t="str">
        <f t="shared" si="0"/>
        <v>Saracens</v>
      </c>
      <c r="M31" s="7" t="str">
        <f t="shared" si="1"/>
        <v/>
      </c>
      <c r="N31" s="7" t="str">
        <f t="shared" si="2"/>
        <v/>
      </c>
    </row>
    <row r="32" spans="1:14" ht="15" x14ac:dyDescent="0.4">
      <c r="A32" s="70">
        <v>2017</v>
      </c>
      <c r="B32" s="55" t="s">
        <v>33</v>
      </c>
      <c r="C32" s="58" t="s">
        <v>4</v>
      </c>
      <c r="D32" s="57" t="s">
        <v>24</v>
      </c>
      <c r="E32" s="57"/>
      <c r="F32" s="47" t="s">
        <v>22</v>
      </c>
      <c r="G32" s="48" t="s">
        <v>33</v>
      </c>
      <c r="H32" s="65"/>
      <c r="I32" s="65" t="s">
        <v>28</v>
      </c>
      <c r="J32" s="367" t="s">
        <v>4</v>
      </c>
      <c r="K32" s="368" t="s">
        <v>24</v>
      </c>
      <c r="L32" s="13" t="str">
        <f t="shared" ref="L32:L33" si="3">IF(OR(B32=D32,B32=E32),B32,"")</f>
        <v/>
      </c>
      <c r="M32" s="7" t="str">
        <f t="shared" ref="M32:M33" si="4">IF(B32=C32,B32,"")</f>
        <v/>
      </c>
      <c r="N32" s="7" t="str">
        <f t="shared" si="2"/>
        <v/>
      </c>
    </row>
    <row r="33" spans="1:14" ht="15" x14ac:dyDescent="0.4">
      <c r="A33" s="70">
        <v>2018</v>
      </c>
      <c r="B33" s="55" t="s">
        <v>24</v>
      </c>
      <c r="C33" s="58" t="s">
        <v>33</v>
      </c>
      <c r="D33" s="57"/>
      <c r="E33" s="57"/>
      <c r="F33" s="47" t="s">
        <v>33</v>
      </c>
      <c r="G33" s="48" t="s">
        <v>21</v>
      </c>
      <c r="H33" s="65"/>
      <c r="I33" s="65" t="s">
        <v>28</v>
      </c>
      <c r="J33" s="367" t="s">
        <v>22</v>
      </c>
      <c r="K33" s="368" t="s">
        <v>3</v>
      </c>
      <c r="L33" s="13" t="str">
        <f t="shared" si="3"/>
        <v/>
      </c>
      <c r="M33" s="7" t="str">
        <f t="shared" si="4"/>
        <v/>
      </c>
      <c r="N33" s="7" t="str">
        <f t="shared" si="2"/>
        <v/>
      </c>
    </row>
    <row r="34" spans="1:14" ht="15" x14ac:dyDescent="0.4">
      <c r="A34" s="70">
        <v>2019</v>
      </c>
      <c r="B34" s="55" t="s">
        <v>24</v>
      </c>
      <c r="C34" s="56" t="s">
        <v>26</v>
      </c>
      <c r="D34" s="57" t="s">
        <v>24</v>
      </c>
      <c r="E34" s="57"/>
      <c r="F34" s="47" t="s">
        <v>33</v>
      </c>
      <c r="G34" s="63" t="s">
        <v>24</v>
      </c>
      <c r="H34" s="65"/>
      <c r="I34" s="65"/>
      <c r="J34" s="367" t="s">
        <v>28</v>
      </c>
      <c r="K34" s="368" t="s">
        <v>26</v>
      </c>
      <c r="L34" s="13" t="str">
        <f t="shared" ref="L34:L35" si="5">IF(OR(B34=D34,B34=E34),B34,"")</f>
        <v>Saracens</v>
      </c>
      <c r="M34" s="7" t="str">
        <f t="shared" ref="M34:M35" si="6">IF(B34=C34,B34,"")</f>
        <v/>
      </c>
      <c r="N34" s="7" t="str">
        <f t="shared" si="2"/>
        <v/>
      </c>
    </row>
    <row r="35" spans="1:14" ht="15" x14ac:dyDescent="0.4">
      <c r="A35" s="70">
        <v>2020</v>
      </c>
      <c r="B35" s="55" t="s">
        <v>33</v>
      </c>
      <c r="C35" s="56" t="s">
        <v>23</v>
      </c>
      <c r="D35" s="57" t="s">
        <v>33</v>
      </c>
      <c r="E35" s="57" t="s">
        <v>32</v>
      </c>
      <c r="F35" s="47" t="s">
        <v>22</v>
      </c>
      <c r="G35" s="63" t="s">
        <v>25</v>
      </c>
      <c r="H35" s="30"/>
      <c r="I35" s="30"/>
      <c r="J35" s="367" t="s">
        <v>21</v>
      </c>
      <c r="K35" s="368" t="s">
        <v>32</v>
      </c>
      <c r="L35" s="13" t="str">
        <f t="shared" si="5"/>
        <v>Exeter</v>
      </c>
      <c r="M35" s="7" t="str">
        <f t="shared" si="6"/>
        <v/>
      </c>
      <c r="N35" s="7" t="str">
        <f t="shared" si="2"/>
        <v/>
      </c>
    </row>
    <row r="36" spans="1:14" ht="15" x14ac:dyDescent="0.4">
      <c r="A36" s="70">
        <v>2021</v>
      </c>
      <c r="B36" s="55" t="s">
        <v>25</v>
      </c>
      <c r="C36" s="60" t="s">
        <v>71</v>
      </c>
      <c r="D36" s="51"/>
      <c r="E36" s="57"/>
      <c r="F36" s="47" t="s">
        <v>33</v>
      </c>
      <c r="G36" s="62" t="s">
        <v>71</v>
      </c>
      <c r="H36" s="30"/>
      <c r="I36" s="65" t="s">
        <v>4</v>
      </c>
      <c r="J36" s="367" t="s">
        <v>23</v>
      </c>
      <c r="K36" s="368" t="s">
        <v>32</v>
      </c>
      <c r="L36" s="13" t="str">
        <f t="shared" ref="L36:L40" si="7">IF(OR(B36=D36,B36=E36),B36,"")</f>
        <v/>
      </c>
      <c r="M36" s="7" t="str">
        <f t="shared" ref="M36:M41" si="8">IF(B36=C36,B36,"")</f>
        <v/>
      </c>
      <c r="N36" s="7" t="str">
        <f t="shared" ref="N36:N40" si="9">IF(OR(C36=D36,C36=E36),C36,"")</f>
        <v/>
      </c>
    </row>
    <row r="37" spans="1:14" ht="15" x14ac:dyDescent="0.4">
      <c r="A37" s="70">
        <v>2022</v>
      </c>
      <c r="B37" s="55" t="s">
        <v>4</v>
      </c>
      <c r="C37" s="56" t="s">
        <v>30</v>
      </c>
      <c r="D37" s="51"/>
      <c r="E37" s="57"/>
      <c r="F37" s="47" t="s">
        <v>24</v>
      </c>
      <c r="G37" s="63" t="s">
        <v>27</v>
      </c>
      <c r="H37" s="30"/>
      <c r="I37" s="30"/>
      <c r="J37" s="367" t="s">
        <v>25</v>
      </c>
      <c r="K37" s="368" t="s">
        <v>26</v>
      </c>
      <c r="L37" s="13" t="str">
        <f t="shared" si="7"/>
        <v/>
      </c>
      <c r="M37" s="7" t="str">
        <f t="shared" si="8"/>
        <v/>
      </c>
      <c r="N37" s="7" t="str">
        <f t="shared" si="9"/>
        <v/>
      </c>
    </row>
    <row r="38" spans="1:14" ht="15" x14ac:dyDescent="0.4">
      <c r="A38" s="70">
        <v>2023</v>
      </c>
      <c r="B38" s="55" t="s">
        <v>24</v>
      </c>
      <c r="C38" s="56" t="s">
        <v>33</v>
      </c>
      <c r="D38" s="51"/>
      <c r="E38" s="57"/>
      <c r="F38" s="47" t="s">
        <v>23</v>
      </c>
      <c r="G38" s="63" t="s">
        <v>27</v>
      </c>
      <c r="H38" s="30"/>
      <c r="I38" s="30"/>
      <c r="J38" s="367" t="s">
        <v>4</v>
      </c>
      <c r="K38" s="368" t="s">
        <v>26</v>
      </c>
      <c r="L38" s="13" t="str">
        <f t="shared" si="7"/>
        <v/>
      </c>
      <c r="M38" s="7" t="str">
        <f t="shared" si="8"/>
        <v/>
      </c>
      <c r="N38" s="7" t="str">
        <f t="shared" si="9"/>
        <v/>
      </c>
    </row>
    <row r="39" spans="1:14" ht="15" x14ac:dyDescent="0.4">
      <c r="A39" s="70">
        <v>2024</v>
      </c>
      <c r="B39" s="55" t="s">
        <v>26</v>
      </c>
      <c r="C39" s="56" t="s">
        <v>28</v>
      </c>
      <c r="D39" s="51"/>
      <c r="E39" s="57"/>
      <c r="F39" s="47" t="s">
        <v>21</v>
      </c>
      <c r="G39" s="63" t="s">
        <v>4</v>
      </c>
      <c r="H39" s="30"/>
      <c r="I39" s="30"/>
      <c r="J39" s="367" t="s">
        <v>23</v>
      </c>
      <c r="K39" s="368" t="s">
        <v>24</v>
      </c>
      <c r="L39" s="13" t="str">
        <f t="shared" si="7"/>
        <v/>
      </c>
      <c r="M39" s="7" t="str">
        <f t="shared" si="8"/>
        <v/>
      </c>
      <c r="N39" s="7" t="str">
        <f t="shared" si="9"/>
        <v/>
      </c>
    </row>
    <row r="40" spans="1:14" ht="15" x14ac:dyDescent="0.4">
      <c r="A40" s="70">
        <v>2025</v>
      </c>
      <c r="B40" s="55" t="s">
        <v>21</v>
      </c>
      <c r="C40" s="56" t="s">
        <v>21</v>
      </c>
      <c r="D40" s="51"/>
      <c r="E40" s="57" t="s">
        <v>21</v>
      </c>
      <c r="F40" s="47" t="s">
        <v>4</v>
      </c>
      <c r="G40" s="63" t="s">
        <v>33</v>
      </c>
      <c r="H40" s="65" t="s">
        <v>26</v>
      </c>
      <c r="I40" s="30"/>
      <c r="J40" s="367" t="s">
        <v>23</v>
      </c>
      <c r="K40" s="368" t="s">
        <v>32</v>
      </c>
      <c r="L40" s="13" t="str">
        <f t="shared" si="7"/>
        <v>Bath</v>
      </c>
      <c r="M40" s="7" t="str">
        <f t="shared" si="8"/>
        <v>Bath</v>
      </c>
      <c r="N40" s="7" t="str">
        <f t="shared" si="9"/>
        <v>Bath</v>
      </c>
    </row>
    <row r="41" spans="1:14" ht="15" x14ac:dyDescent="0.4">
      <c r="A41" s="70">
        <v>2026</v>
      </c>
      <c r="B41" s="55" t="s">
        <v>26</v>
      </c>
      <c r="C41" s="56" t="s">
        <v>4</v>
      </c>
      <c r="D41" s="51"/>
      <c r="E41" s="57"/>
      <c r="F41" s="47" t="s">
        <v>33</v>
      </c>
      <c r="G41" s="63" t="s">
        <v>33</v>
      </c>
      <c r="H41" s="30"/>
      <c r="I41" s="30"/>
      <c r="J41" s="367" t="s">
        <v>21</v>
      </c>
      <c r="K41" s="368" t="s">
        <v>4</v>
      </c>
      <c r="M41" s="7" t="str">
        <f t="shared" si="8"/>
        <v/>
      </c>
    </row>
    <row r="42" spans="1:14" ht="15" x14ac:dyDescent="0.4">
      <c r="B42" s="55"/>
      <c r="C42" s="56"/>
      <c r="D42" s="51"/>
      <c r="E42" s="57"/>
      <c r="F42" s="47"/>
      <c r="G42" s="63"/>
      <c r="H42" s="30"/>
      <c r="I42" s="30"/>
      <c r="J42" s="47"/>
      <c r="K42" s="361"/>
    </row>
    <row r="43" spans="1:14" ht="15" x14ac:dyDescent="0.4">
      <c r="D43" s="54"/>
      <c r="E43" s="57"/>
      <c r="H43" s="15"/>
      <c r="I43" s="15"/>
    </row>
    <row r="44" spans="1:14" ht="15" x14ac:dyDescent="0.4">
      <c r="D44" s="54"/>
      <c r="E44" s="57"/>
      <c r="H44" s="15"/>
      <c r="I44" s="15"/>
    </row>
    <row r="45" spans="1:14" ht="15" x14ac:dyDescent="0.4">
      <c r="D45" s="54"/>
      <c r="E45" s="57"/>
      <c r="H45" s="15"/>
      <c r="I45" s="15"/>
    </row>
    <row r="46" spans="1:14" x14ac:dyDescent="0.4">
      <c r="D46" s="54"/>
      <c r="E46" s="54"/>
      <c r="H46" s="15"/>
      <c r="I46" s="15"/>
    </row>
    <row r="47" spans="1:14" x14ac:dyDescent="0.4">
      <c r="D47" s="54"/>
      <c r="E47" s="54"/>
      <c r="H47" s="15"/>
      <c r="I47" s="15"/>
    </row>
    <row r="48" spans="1:14" x14ac:dyDescent="0.4">
      <c r="D48" s="54"/>
      <c r="E48" s="54"/>
      <c r="H48" s="15"/>
      <c r="I48" s="15"/>
    </row>
    <row r="49" spans="4:9" x14ac:dyDescent="0.4">
      <c r="D49" s="54"/>
      <c r="E49" s="54"/>
      <c r="H49" s="15"/>
      <c r="I49" s="15"/>
    </row>
    <row r="50" spans="4:9" x14ac:dyDescent="0.4">
      <c r="D50" s="54"/>
      <c r="E50" s="54"/>
      <c r="H50" s="15"/>
      <c r="I50" s="15"/>
    </row>
    <row r="51" spans="4:9" x14ac:dyDescent="0.4">
      <c r="D51" s="54"/>
      <c r="E51" s="54"/>
      <c r="H51" s="15"/>
      <c r="I51" s="15"/>
    </row>
    <row r="52" spans="4:9" x14ac:dyDescent="0.4">
      <c r="D52" s="54"/>
      <c r="E52" s="54"/>
      <c r="H52" s="15"/>
      <c r="I52" s="15"/>
    </row>
    <row r="53" spans="4:9" x14ac:dyDescent="0.4">
      <c r="D53" s="54"/>
      <c r="E53" s="54"/>
      <c r="H53" s="15"/>
      <c r="I53" s="15"/>
    </row>
    <row r="54" spans="4:9" x14ac:dyDescent="0.4">
      <c r="D54" s="54"/>
      <c r="E54" s="54"/>
      <c r="H54" s="15"/>
      <c r="I54" s="15"/>
    </row>
    <row r="55" spans="4:9" x14ac:dyDescent="0.4">
      <c r="D55" s="54"/>
      <c r="E55" s="54"/>
      <c r="H55" s="15"/>
      <c r="I55" s="15"/>
    </row>
    <row r="56" spans="4:9" x14ac:dyDescent="0.4">
      <c r="D56" s="54"/>
      <c r="E56" s="54"/>
      <c r="H56" s="15"/>
      <c r="I56" s="15"/>
    </row>
    <row r="57" spans="4:9" x14ac:dyDescent="0.4">
      <c r="D57" s="54"/>
      <c r="E57" s="54"/>
      <c r="H57" s="15"/>
      <c r="I57" s="15"/>
    </row>
    <row r="58" spans="4:9" x14ac:dyDescent="0.4">
      <c r="D58" s="54"/>
      <c r="E58" s="54"/>
      <c r="H58" s="15"/>
      <c r="I58" s="15"/>
    </row>
    <row r="59" spans="4:9" x14ac:dyDescent="0.4">
      <c r="D59" s="54"/>
      <c r="E59" s="54"/>
      <c r="H59" s="15"/>
      <c r="I59" s="15"/>
    </row>
    <row r="60" spans="4:9" x14ac:dyDescent="0.4">
      <c r="D60" s="54"/>
      <c r="E60" s="54"/>
      <c r="H60" s="15"/>
      <c r="I60" s="15"/>
    </row>
    <row r="61" spans="4:9" x14ac:dyDescent="0.4">
      <c r="D61" s="54"/>
      <c r="E61" s="54"/>
      <c r="H61" s="15"/>
      <c r="I61" s="15"/>
    </row>
    <row r="62" spans="4:9" x14ac:dyDescent="0.4">
      <c r="D62" s="54"/>
      <c r="E62" s="54"/>
      <c r="H62" s="15"/>
      <c r="I62" s="15"/>
    </row>
    <row r="63" spans="4:9" x14ac:dyDescent="0.4">
      <c r="D63" s="54"/>
      <c r="E63" s="54"/>
      <c r="H63" s="15"/>
      <c r="I63" s="15"/>
    </row>
  </sheetData>
  <sheetProtection sheet="1" objects="1" scenarios="1"/>
  <mergeCells count="2">
    <mergeCell ref="B1:E1"/>
    <mergeCell ref="F1:I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4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O112"/>
  <sheetViews>
    <sheetView workbookViewId="0">
      <selection activeCell="J9" sqref="J9"/>
    </sheetView>
  </sheetViews>
  <sheetFormatPr defaultRowHeight="12.75" x14ac:dyDescent="0.35"/>
  <cols>
    <col min="1" max="1" width="8.73046875" style="7" bestFit="1" customWidth="1"/>
    <col min="2" max="2" width="13.265625" style="9" bestFit="1" customWidth="1"/>
    <col min="3" max="3" width="7" bestFit="1" customWidth="1"/>
    <col min="4" max="6" width="5.86328125" bestFit="1" customWidth="1"/>
    <col min="7" max="7" width="9.3984375" bestFit="1" customWidth="1"/>
    <col min="8" max="8" width="7" bestFit="1" customWidth="1"/>
    <col min="9" max="11" width="5.86328125" bestFit="1" customWidth="1"/>
    <col min="12" max="12" width="8.73046875" bestFit="1" customWidth="1"/>
    <col min="13" max="13" width="7" bestFit="1" customWidth="1"/>
    <col min="14" max="14" width="10.86328125" bestFit="1" customWidth="1"/>
    <col min="15" max="15" width="10.265625" bestFit="1" customWidth="1"/>
  </cols>
  <sheetData>
    <row r="1" spans="1:15" ht="22.5" x14ac:dyDescent="0.6">
      <c r="A1" s="411" t="s">
        <v>20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</row>
    <row r="2" spans="1:15" s="5" customFormat="1" ht="17.649999999999999" x14ac:dyDescent="0.5">
      <c r="A2" s="319" t="s">
        <v>15</v>
      </c>
      <c r="B2" s="321">
        <v>1988</v>
      </c>
      <c r="C2" s="410" t="s">
        <v>8</v>
      </c>
      <c r="D2" s="410"/>
      <c r="E2" s="410"/>
      <c r="F2" s="410"/>
      <c r="G2" s="410"/>
      <c r="H2" s="409" t="s">
        <v>9</v>
      </c>
      <c r="I2" s="409"/>
      <c r="J2" s="409"/>
      <c r="K2" s="409"/>
      <c r="L2" s="409"/>
      <c r="M2" s="375" t="s">
        <v>273</v>
      </c>
      <c r="N2" s="11" t="s">
        <v>19</v>
      </c>
      <c r="O2" s="10" t="s">
        <v>16</v>
      </c>
    </row>
    <row r="3" spans="1:15" s="316" customFormat="1" ht="6" customHeight="1" x14ac:dyDescent="0.5">
      <c r="A3" s="309"/>
      <c r="B3" s="315"/>
      <c r="M3" s="373"/>
    </row>
    <row r="4" spans="1:15" s="6" customFormat="1" ht="15" x14ac:dyDescent="0.4">
      <c r="A4" s="310" t="s">
        <v>14</v>
      </c>
      <c r="B4" s="317" t="s">
        <v>7</v>
      </c>
      <c r="C4" s="311" t="s">
        <v>40</v>
      </c>
      <c r="D4" s="311" t="s">
        <v>17</v>
      </c>
      <c r="E4" s="311" t="s">
        <v>38</v>
      </c>
      <c r="F4" s="311" t="s">
        <v>39</v>
      </c>
      <c r="G4" s="71" t="s">
        <v>12</v>
      </c>
      <c r="H4" s="311" t="s">
        <v>40</v>
      </c>
      <c r="I4" s="311" t="s">
        <v>17</v>
      </c>
      <c r="J4" s="311" t="s">
        <v>38</v>
      </c>
      <c r="K4" s="311" t="s">
        <v>39</v>
      </c>
      <c r="L4" s="72" t="s">
        <v>13</v>
      </c>
      <c r="M4" s="374" t="s">
        <v>40</v>
      </c>
      <c r="N4" s="73" t="s">
        <v>10</v>
      </c>
      <c r="O4" s="74" t="s">
        <v>10</v>
      </c>
    </row>
    <row r="5" spans="1:15" ht="13.15" x14ac:dyDescent="0.4">
      <c r="A5" s="312">
        <f t="shared" ref="A5:A19" si="0">ROW()-4</f>
        <v>1</v>
      </c>
      <c r="B5" s="8" t="s">
        <v>4</v>
      </c>
      <c r="C5" s="75">
        <f>COUNTIFS('Data1988-2026England'!B:B,$B5,'Data1988-2026England'!$A:$A,"&gt;="&amp;$B$2)</f>
        <v>11</v>
      </c>
      <c r="D5" s="75">
        <f>COUNTIFS('Data1988-2026England'!C:C,$B5,'Data1988-2026England'!$A:$A,"&gt;="&amp;$B$2)</f>
        <v>6</v>
      </c>
      <c r="E5" s="76">
        <f>COUNTIFS('Data1988-2026England'!D:D,$B5,'Data1988-2026England'!$A:$A,"&gt;="&amp;$B$2)</f>
        <v>2</v>
      </c>
      <c r="F5" s="76">
        <f>COUNTIFS('Data1988-2026England'!E:E,$B5,'Data1988-2026England'!$A:$A,"&gt;="&amp;$B$2)</f>
        <v>0</v>
      </c>
      <c r="G5" s="77">
        <f t="shared" ref="G5:G19" si="1">SUM(C5:F5)</f>
        <v>19</v>
      </c>
      <c r="H5" s="78">
        <f>COUNTIFS('Data1988-2026England'!F:F,$B5,'Data1988-2026England'!$A:$A,"&gt;="&amp;$B$2)</f>
        <v>8</v>
      </c>
      <c r="I5" s="78">
        <f>COUNTIFS('Data1988-2026England'!G:G,$B5,'Data1988-2026England'!$A:$A,"&gt;="&amp;$B$2)</f>
        <v>5</v>
      </c>
      <c r="J5" s="79">
        <f>COUNTIFS('Data1988-2026England'!H:H,$B5,'Data1988-2026England'!$A:$A,"&gt;="&amp;$B$2)</f>
        <v>3</v>
      </c>
      <c r="K5" s="79">
        <f>COUNTIFS('Data1988-2026England'!I:I,$B5,'Data1988-2026England'!$A:$A,"&gt;="&amp;$B$2)</f>
        <v>1</v>
      </c>
      <c r="L5" s="80">
        <f t="shared" ref="L5:L19" si="2">SUM(H5:K5)</f>
        <v>17</v>
      </c>
      <c r="M5" s="376">
        <f>COUNTIFS('Data1988-2026England'!J:J,$B5,'Data1988-2026England'!$A:$A,"&gt;="&amp;$B$2)+COUNTIFS('Data1988-2026England'!K:K,$B5,'Data1988-2026England'!$A:$A,"&gt;="&amp;$B$2)</f>
        <v>6</v>
      </c>
      <c r="N5" s="81">
        <f t="shared" ref="N5:N19" si="3">L5+G5</f>
        <v>36</v>
      </c>
      <c r="O5" s="82">
        <f t="shared" ref="O5:O19" si="4">SUMPRODUCT(C5:F5,$C$21:$F$21)+SUMPRODUCT(H5:K5,$H$21:$K$21)+M5*$M$21</f>
        <v>119</v>
      </c>
    </row>
    <row r="6" spans="1:15" ht="13.15" x14ac:dyDescent="0.4">
      <c r="A6" s="313">
        <f t="shared" si="0"/>
        <v>2</v>
      </c>
      <c r="B6" s="8" t="s">
        <v>21</v>
      </c>
      <c r="C6" s="75">
        <f>COUNTIFS('Data1988-2026England'!B:B,$B6,'Data1988-2026England'!$A:$A,"&gt;="&amp;$B$2)</f>
        <v>7</v>
      </c>
      <c r="D6" s="75">
        <f>COUNTIFS('Data1988-2026England'!C:C,$B6,'Data1988-2026England'!$A:$A,"&gt;="&amp;$B$2)</f>
        <v>7</v>
      </c>
      <c r="E6" s="76">
        <f>COUNTIFS('Data1988-2026England'!D:D,$B6,'Data1988-2026England'!$A:$A,"&gt;="&amp;$B$2)</f>
        <v>1</v>
      </c>
      <c r="F6" s="76">
        <f>COUNTIFS('Data1988-2026England'!E:E,$B6,'Data1988-2026England'!$A:$A,"&gt;="&amp;$B$2)</f>
        <v>2</v>
      </c>
      <c r="G6" s="77">
        <f t="shared" si="1"/>
        <v>17</v>
      </c>
      <c r="H6" s="78">
        <f>COUNTIFS('Data1988-2026England'!F:F,$B6,'Data1988-2026England'!$A:$A,"&gt;="&amp;$B$2)</f>
        <v>6</v>
      </c>
      <c r="I6" s="78">
        <f>COUNTIFS('Data1988-2026England'!G:G,$B6,'Data1988-2026England'!$A:$A,"&gt;="&amp;$B$2)</f>
        <v>2</v>
      </c>
      <c r="J6" s="79">
        <f>COUNTIFS('Data1988-2026England'!H:H,$B6,'Data1988-2026England'!$A:$A,"&gt;="&amp;$B$2)</f>
        <v>0</v>
      </c>
      <c r="K6" s="79">
        <f>COUNTIFS('Data1988-2026England'!I:I,$B6,'Data1988-2026England'!$A:$A,"&gt;="&amp;$B$2)</f>
        <v>3</v>
      </c>
      <c r="L6" s="80">
        <f t="shared" si="2"/>
        <v>11</v>
      </c>
      <c r="M6" s="376">
        <f>COUNTIFS('Data1988-2026England'!J:J,$B6,'Data1988-2026England'!$A:$A,"&gt;="&amp;$B$2)+COUNTIFS('Data1988-2026England'!K:K,$B6,'Data1988-2026England'!$A:$A,"&gt;="&amp;$B$2)</f>
        <v>5</v>
      </c>
      <c r="N6" s="81">
        <f t="shared" si="3"/>
        <v>28</v>
      </c>
      <c r="O6" s="82">
        <f t="shared" si="4"/>
        <v>88</v>
      </c>
    </row>
    <row r="7" spans="1:15" ht="13.15" x14ac:dyDescent="0.4">
      <c r="A7" s="313">
        <f t="shared" si="0"/>
        <v>3</v>
      </c>
      <c r="B7" s="8" t="s">
        <v>24</v>
      </c>
      <c r="C7" s="75">
        <f>COUNTIFS('Data1988-2026England'!B:B,$B7,'Data1988-2026England'!$A:$A,"&gt;="&amp;$B$2)</f>
        <v>6</v>
      </c>
      <c r="D7" s="75">
        <f>COUNTIFS('Data1988-2026England'!C:C,$B7,'Data1988-2026England'!$A:$A,"&gt;="&amp;$B$2)</f>
        <v>2</v>
      </c>
      <c r="E7" s="76">
        <f>COUNTIFS('Data1988-2026England'!D:D,$B7,'Data1988-2026England'!$A:$A,"&gt;="&amp;$B$2)</f>
        <v>3</v>
      </c>
      <c r="F7" s="76">
        <f>COUNTIFS('Data1988-2026England'!E:E,$B7,'Data1988-2026England'!$A:$A,"&gt;="&amp;$B$2)</f>
        <v>0</v>
      </c>
      <c r="G7" s="77">
        <f t="shared" si="1"/>
        <v>11</v>
      </c>
      <c r="H7" s="78">
        <f>COUNTIFS('Data1988-2026England'!F:F,$B7,'Data1988-2026England'!$A:$A,"&gt;="&amp;$B$2)</f>
        <v>4</v>
      </c>
      <c r="I7" s="78">
        <f>COUNTIFS('Data1988-2026England'!G:G,$B7,'Data1988-2026England'!$A:$A,"&gt;="&amp;$B$2)</f>
        <v>1</v>
      </c>
      <c r="J7" s="79">
        <f>COUNTIFS('Data1988-2026England'!H:H,$B7,'Data1988-2026England'!$A:$A,"&gt;="&amp;$B$2)</f>
        <v>1</v>
      </c>
      <c r="K7" s="79">
        <f>COUNTIFS('Data1988-2026England'!I:I,$B7,'Data1988-2026England'!$A:$A,"&gt;="&amp;$B$2)</f>
        <v>0</v>
      </c>
      <c r="L7" s="80">
        <f t="shared" si="2"/>
        <v>6</v>
      </c>
      <c r="M7" s="376">
        <f>COUNTIFS('Data1988-2026England'!J:J,$B7,'Data1988-2026England'!$A:$A,"&gt;="&amp;$B$2)+COUNTIFS('Data1988-2026England'!K:K,$B7,'Data1988-2026England'!$A:$A,"&gt;="&amp;$B$2)</f>
        <v>5</v>
      </c>
      <c r="N7" s="81">
        <f t="shared" si="3"/>
        <v>17</v>
      </c>
      <c r="O7" s="82">
        <f t="shared" si="4"/>
        <v>73</v>
      </c>
    </row>
    <row r="8" spans="1:15" ht="13.15" x14ac:dyDescent="0.4">
      <c r="A8" s="313">
        <f t="shared" si="0"/>
        <v>4</v>
      </c>
      <c r="B8" s="8" t="s">
        <v>22</v>
      </c>
      <c r="C8" s="75">
        <f>COUNTIFS('Data1988-2026England'!B:B,$B8,'Data1988-2026England'!$A:$A,"&gt;="&amp;$B$2)</f>
        <v>6</v>
      </c>
      <c r="D8" s="75">
        <f>COUNTIFS('Data1988-2026England'!C:C,$B8,'Data1988-2026England'!$A:$A,"&gt;="&amp;$B$2)</f>
        <v>3</v>
      </c>
      <c r="E8" s="76">
        <f>COUNTIFS('Data1988-2026England'!D:D,$B8,'Data1988-2026England'!$A:$A,"&gt;="&amp;$B$2)</f>
        <v>2</v>
      </c>
      <c r="F8" s="76">
        <f>COUNTIFS('Data1988-2026England'!E:E,$B8,'Data1988-2026England'!$A:$A,"&gt;="&amp;$B$2)</f>
        <v>1</v>
      </c>
      <c r="G8" s="77">
        <f t="shared" si="1"/>
        <v>12</v>
      </c>
      <c r="H8" s="78">
        <f>COUNTIFS('Data1988-2026England'!F:F,$B8,'Data1988-2026England'!$A:$A,"&gt;="&amp;$B$2)</f>
        <v>6</v>
      </c>
      <c r="I8" s="78">
        <f>COUNTIFS('Data1988-2026England'!G:G,$B8,'Data1988-2026England'!$A:$A,"&gt;="&amp;$B$2)</f>
        <v>2</v>
      </c>
      <c r="J8" s="79">
        <f>COUNTIFS('Data1988-2026England'!H:H,$B8,'Data1988-2026England'!$A:$A,"&gt;="&amp;$B$2)</f>
        <v>0</v>
      </c>
      <c r="K8" s="79">
        <f>COUNTIFS('Data1988-2026England'!I:I,$B8,'Data1988-2026England'!$A:$A,"&gt;="&amp;$B$2)</f>
        <v>0</v>
      </c>
      <c r="L8" s="80">
        <f t="shared" si="2"/>
        <v>8</v>
      </c>
      <c r="M8" s="376">
        <f>COUNTIFS('Data1988-2026England'!J:J,$B8,'Data1988-2026England'!$A:$A,"&gt;="&amp;$B$2)+COUNTIFS('Data1988-2026England'!K:K,$B8,'Data1988-2026England'!$A:$A,"&gt;="&amp;$B$2)</f>
        <v>3</v>
      </c>
      <c r="N8" s="81">
        <f t="shared" si="3"/>
        <v>20</v>
      </c>
      <c r="O8" s="82">
        <f t="shared" si="4"/>
        <v>72</v>
      </c>
    </row>
    <row r="9" spans="1:15" ht="13.15" x14ac:dyDescent="0.4">
      <c r="A9" s="314">
        <f t="shared" si="0"/>
        <v>5</v>
      </c>
      <c r="B9" s="8" t="s">
        <v>26</v>
      </c>
      <c r="C9" s="75">
        <f>COUNTIFS('Data1988-2026England'!B:B,$B9,'Data1988-2026England'!$A:$A,"&gt;="&amp;$B$2)</f>
        <v>3</v>
      </c>
      <c r="D9" s="75">
        <f>COUNTIFS('Data1988-2026England'!C:C,$B9,'Data1988-2026England'!$A:$A,"&gt;="&amp;$B$2)</f>
        <v>2</v>
      </c>
      <c r="E9" s="76">
        <f>COUNTIFS('Data1988-2026England'!D:D,$B9,'Data1988-2026England'!$A:$A,"&gt;="&amp;$B$2)</f>
        <v>1</v>
      </c>
      <c r="F9" s="76">
        <f>COUNTIFS('Data1988-2026England'!E:E,$B9,'Data1988-2026England'!$A:$A,"&gt;="&amp;$B$2)</f>
        <v>2</v>
      </c>
      <c r="G9" s="77">
        <f t="shared" si="1"/>
        <v>8</v>
      </c>
      <c r="H9" s="78">
        <f>COUNTIFS('Data1988-2026England'!F:F,$B9,'Data1988-2026England'!$A:$A,"&gt;="&amp;$B$2)</f>
        <v>2</v>
      </c>
      <c r="I9" s="78">
        <f>COUNTIFS('Data1988-2026England'!G:G,$B9,'Data1988-2026England'!$A:$A,"&gt;="&amp;$B$2)</f>
        <v>6</v>
      </c>
      <c r="J9" s="79">
        <f>COUNTIFS('Data1988-2026England'!H:H,$B9,'Data1988-2026England'!$A:$A,"&gt;="&amp;$B$2)</f>
        <v>2</v>
      </c>
      <c r="K9" s="79">
        <f>COUNTIFS('Data1988-2026England'!I:I,$B9,'Data1988-2026England'!$A:$A,"&gt;="&amp;$B$2)</f>
        <v>0</v>
      </c>
      <c r="L9" s="80">
        <f t="shared" si="2"/>
        <v>10</v>
      </c>
      <c r="M9" s="376">
        <f>COUNTIFS('Data1988-2026England'!J:J,$B9,'Data1988-2026England'!$A:$A,"&gt;="&amp;$B$2)+COUNTIFS('Data1988-2026England'!K:K,$B9,'Data1988-2026England'!$A:$A,"&gt;="&amp;$B$2)</f>
        <v>9</v>
      </c>
      <c r="N9" s="81">
        <f t="shared" si="3"/>
        <v>18</v>
      </c>
      <c r="O9" s="82">
        <f t="shared" si="4"/>
        <v>51</v>
      </c>
    </row>
    <row r="10" spans="1:15" ht="13.15" x14ac:dyDescent="0.4">
      <c r="A10" s="312">
        <f t="shared" si="0"/>
        <v>6</v>
      </c>
      <c r="B10" s="8" t="s">
        <v>33</v>
      </c>
      <c r="C10" s="75">
        <f>COUNTIFS('Data1988-2026England'!B:B,$B10,'Data1988-2026England'!$A:$A,"&gt;="&amp;$B$2)</f>
        <v>2</v>
      </c>
      <c r="D10" s="75">
        <f>COUNTIFS('Data1988-2026England'!C:C,$B10,'Data1988-2026England'!$A:$A,"&gt;="&amp;$B$2)</f>
        <v>3</v>
      </c>
      <c r="E10" s="76">
        <f>COUNTIFS('Data1988-2026England'!D:D,$B10,'Data1988-2026England'!$A:$A,"&gt;="&amp;$B$2)</f>
        <v>1</v>
      </c>
      <c r="F10" s="76">
        <f>COUNTIFS('Data1988-2026England'!E:E,$B10,'Data1988-2026England'!$A:$A,"&gt;="&amp;$B$2)</f>
        <v>0</v>
      </c>
      <c r="G10" s="77">
        <f t="shared" si="1"/>
        <v>6</v>
      </c>
      <c r="H10" s="78">
        <f>COUNTIFS('Data1988-2026England'!F:F,$B10,'Data1988-2026England'!$A:$A,"&gt;="&amp;$B$2)</f>
        <v>5</v>
      </c>
      <c r="I10" s="78">
        <f>COUNTIFS('Data1988-2026England'!G:G,$B10,'Data1988-2026England'!$A:$A,"&gt;="&amp;$B$2)</f>
        <v>4</v>
      </c>
      <c r="J10" s="79">
        <f>COUNTIFS('Data1988-2026England'!H:H,$B10,'Data1988-2026England'!$A:$A,"&gt;="&amp;$B$2)</f>
        <v>0</v>
      </c>
      <c r="K10" s="79">
        <f>COUNTIFS('Data1988-2026England'!I:I,$B10,'Data1988-2026England'!$A:$A,"&gt;="&amp;$B$2)</f>
        <v>0</v>
      </c>
      <c r="L10" s="80">
        <f t="shared" si="2"/>
        <v>9</v>
      </c>
      <c r="M10" s="376">
        <f>COUNTIFS('Data1988-2026England'!J:J,$B10,'Data1988-2026England'!$A:$A,"&gt;="&amp;$B$2)+COUNTIFS('Data1988-2026England'!K:K,$B10,'Data1988-2026England'!$A:$A,"&gt;="&amp;$B$2)</f>
        <v>0</v>
      </c>
      <c r="N10" s="81">
        <f t="shared" si="3"/>
        <v>15</v>
      </c>
      <c r="O10" s="82">
        <f t="shared" si="4"/>
        <v>34</v>
      </c>
    </row>
    <row r="11" spans="1:15" ht="13.15" x14ac:dyDescent="0.4">
      <c r="A11" s="313">
        <f t="shared" si="0"/>
        <v>7</v>
      </c>
      <c r="B11" s="8" t="s">
        <v>25</v>
      </c>
      <c r="C11" s="75">
        <f>COUNTIFS('Data1988-2026England'!B:B,$B11,'Data1988-2026England'!$A:$A,"&gt;="&amp;$B$2)</f>
        <v>2</v>
      </c>
      <c r="D11" s="75">
        <f>COUNTIFS('Data1988-2026England'!C:C,$B11,'Data1988-2026England'!$A:$A,"&gt;="&amp;$B$2)</f>
        <v>3</v>
      </c>
      <c r="E11" s="76">
        <f>COUNTIFS('Data1988-2026England'!D:D,$B11,'Data1988-2026England'!$A:$A,"&gt;="&amp;$B$2)</f>
        <v>0</v>
      </c>
      <c r="F11" s="76">
        <f>COUNTIFS('Data1988-2026England'!E:E,$B11,'Data1988-2026England'!$A:$A,"&gt;="&amp;$B$2)</f>
        <v>3</v>
      </c>
      <c r="G11" s="77">
        <f t="shared" si="1"/>
        <v>8</v>
      </c>
      <c r="H11" s="78">
        <f>COUNTIFS('Data1988-2026England'!F:F,$B11,'Data1988-2026England'!$A:$A,"&gt;="&amp;$B$2)</f>
        <v>0</v>
      </c>
      <c r="I11" s="78">
        <f>COUNTIFS('Data1988-2026England'!G:G,$B11,'Data1988-2026England'!$A:$A,"&gt;="&amp;$B$2)</f>
        <v>4</v>
      </c>
      <c r="J11" s="79">
        <f>COUNTIFS('Data1988-2026England'!H:H,$B11,'Data1988-2026England'!$A:$A,"&gt;="&amp;$B$2)</f>
        <v>0</v>
      </c>
      <c r="K11" s="79">
        <f>COUNTIFS('Data1988-2026England'!I:I,$B11,'Data1988-2026England'!$A:$A,"&gt;="&amp;$B$2)</f>
        <v>1</v>
      </c>
      <c r="L11" s="80">
        <f t="shared" si="2"/>
        <v>5</v>
      </c>
      <c r="M11" s="376">
        <f>COUNTIFS('Data1988-2026England'!J:J,$B11,'Data1988-2026England'!$A:$A,"&gt;="&amp;$B$2)+COUNTIFS('Data1988-2026England'!K:K,$B11,'Data1988-2026England'!$A:$A,"&gt;="&amp;$B$2)</f>
        <v>4</v>
      </c>
      <c r="N11" s="81">
        <f t="shared" si="3"/>
        <v>13</v>
      </c>
      <c r="O11" s="82">
        <f t="shared" si="4"/>
        <v>32</v>
      </c>
    </row>
    <row r="12" spans="1:15" ht="13.15" x14ac:dyDescent="0.4">
      <c r="A12" s="313">
        <f t="shared" si="0"/>
        <v>8</v>
      </c>
      <c r="B12" s="8" t="s">
        <v>28</v>
      </c>
      <c r="C12" s="75">
        <f>COUNTIFS('Data1988-2026England'!B:B,$B12,'Data1988-2026England'!$A:$A,"&gt;="&amp;$B$2)</f>
        <v>0</v>
      </c>
      <c r="D12" s="75">
        <f>COUNTIFS('Data1988-2026England'!C:C,$B12,'Data1988-2026England'!$A:$A,"&gt;="&amp;$B$2)</f>
        <v>3</v>
      </c>
      <c r="E12" s="76">
        <f>COUNTIFS('Data1988-2026England'!D:D,$B12,'Data1988-2026England'!$A:$A,"&gt;="&amp;$B$2)</f>
        <v>0</v>
      </c>
      <c r="F12" s="76">
        <f>COUNTIFS('Data1988-2026England'!E:E,$B12,'Data1988-2026England'!$A:$A,"&gt;="&amp;$B$2)</f>
        <v>2</v>
      </c>
      <c r="G12" s="77">
        <f t="shared" si="1"/>
        <v>5</v>
      </c>
      <c r="H12" s="78">
        <f>COUNTIFS('Data1988-2026England'!F:F,$B12,'Data1988-2026England'!$A:$A,"&gt;="&amp;$B$2)</f>
        <v>4</v>
      </c>
      <c r="I12" s="78">
        <f>COUNTIFS('Data1988-2026England'!G:G,$B12,'Data1988-2026England'!$A:$A,"&gt;="&amp;$B$2)</f>
        <v>3</v>
      </c>
      <c r="J12" s="79">
        <f>COUNTIFS('Data1988-2026England'!H:H,$B12,'Data1988-2026England'!$A:$A,"&gt;="&amp;$B$2)</f>
        <v>0</v>
      </c>
      <c r="K12" s="79">
        <f>COUNTIFS('Data1988-2026England'!I:I,$B12,'Data1988-2026England'!$A:$A,"&gt;="&amp;$B$2)</f>
        <v>2</v>
      </c>
      <c r="L12" s="80">
        <f t="shared" si="2"/>
        <v>9</v>
      </c>
      <c r="M12" s="376">
        <f>COUNTIFS('Data1988-2026England'!J:J,$B12,'Data1988-2026England'!$A:$A,"&gt;="&amp;$B$2)+COUNTIFS('Data1988-2026England'!K:K,$B12,'Data1988-2026England'!$A:$A,"&gt;="&amp;$B$2)</f>
        <v>3</v>
      </c>
      <c r="N12" s="81">
        <f t="shared" si="3"/>
        <v>14</v>
      </c>
      <c r="O12" s="82">
        <f t="shared" si="4"/>
        <v>25</v>
      </c>
    </row>
    <row r="13" spans="1:15" ht="13.15" x14ac:dyDescent="0.4">
      <c r="A13" s="313">
        <f t="shared" si="0"/>
        <v>9</v>
      </c>
      <c r="B13" s="8" t="s">
        <v>23</v>
      </c>
      <c r="C13" s="75">
        <f>COUNTIFS('Data1988-2026England'!B:B,$B13,'Data1988-2026England'!$A:$A,"&gt;="&amp;$B$2)</f>
        <v>1</v>
      </c>
      <c r="D13" s="75">
        <f>COUNTIFS('Data1988-2026England'!C:C,$B13,'Data1988-2026England'!$A:$A,"&gt;="&amp;$B$2)</f>
        <v>1</v>
      </c>
      <c r="E13" s="76">
        <f>COUNTIFS('Data1988-2026England'!D:D,$B13,'Data1988-2026England'!$A:$A,"&gt;="&amp;$B$2)</f>
        <v>0</v>
      </c>
      <c r="F13" s="76">
        <f>COUNTIFS('Data1988-2026England'!E:E,$B13,'Data1988-2026England'!$A:$A,"&gt;="&amp;$B$2)</f>
        <v>2</v>
      </c>
      <c r="G13" s="77">
        <f t="shared" si="1"/>
        <v>4</v>
      </c>
      <c r="H13" s="78">
        <f>COUNTIFS('Data1988-2026England'!F:F,$B13,'Data1988-2026England'!$A:$A,"&gt;="&amp;$B$2)</f>
        <v>2</v>
      </c>
      <c r="I13" s="78">
        <f>COUNTIFS('Data1988-2026England'!G:G,$B13,'Data1988-2026England'!$A:$A,"&gt;="&amp;$B$2)</f>
        <v>3</v>
      </c>
      <c r="J13" s="79">
        <f>COUNTIFS('Data1988-2026England'!H:H,$B13,'Data1988-2026England'!$A:$A,"&gt;="&amp;$B$2)</f>
        <v>0</v>
      </c>
      <c r="K13" s="79">
        <f>COUNTIFS('Data1988-2026England'!I:I,$B13,'Data1988-2026England'!$A:$A,"&gt;="&amp;$B$2)</f>
        <v>0</v>
      </c>
      <c r="L13" s="80">
        <f t="shared" si="2"/>
        <v>5</v>
      </c>
      <c r="M13" s="376">
        <f>COUNTIFS('Data1988-2026England'!J:J,$B13,'Data1988-2026England'!$A:$A,"&gt;="&amp;$B$2)+COUNTIFS('Data1988-2026England'!K:K,$B13,'Data1988-2026England'!$A:$A,"&gt;="&amp;$B$2)</f>
        <v>4</v>
      </c>
      <c r="N13" s="81">
        <f t="shared" si="3"/>
        <v>9</v>
      </c>
      <c r="O13" s="82">
        <f t="shared" si="4"/>
        <v>22</v>
      </c>
    </row>
    <row r="14" spans="1:15" ht="13.15" x14ac:dyDescent="0.4">
      <c r="A14" s="314">
        <f t="shared" si="0"/>
        <v>10</v>
      </c>
      <c r="B14" s="8" t="s">
        <v>3</v>
      </c>
      <c r="C14" s="75">
        <f>COUNTIFS('Data1988-2026England'!B:B,$B14,'Data1988-2026England'!$A:$A,"&gt;="&amp;$B$2)</f>
        <v>1</v>
      </c>
      <c r="D14" s="75">
        <f>COUNTIFS('Data1988-2026England'!C:C,$B14,'Data1988-2026England'!$A:$A,"&gt;="&amp;$B$2)</f>
        <v>2</v>
      </c>
      <c r="E14" s="76">
        <f>COUNTIFS('Data1988-2026England'!D:D,$B14,'Data1988-2026England'!$A:$A,"&gt;="&amp;$B$2)</f>
        <v>0</v>
      </c>
      <c r="F14" s="76">
        <f>COUNTIFS('Data1988-2026England'!E:E,$B14,'Data1988-2026England'!$A:$A,"&gt;="&amp;$B$2)</f>
        <v>0</v>
      </c>
      <c r="G14" s="77">
        <f t="shared" si="1"/>
        <v>3</v>
      </c>
      <c r="H14" s="78">
        <f>COUNTIFS('Data1988-2026England'!F:F,$B14,'Data1988-2026England'!$A:$A,"&gt;="&amp;$B$2)</f>
        <v>0</v>
      </c>
      <c r="I14" s="78">
        <f>COUNTIFS('Data1988-2026England'!G:G,$B14,'Data1988-2026England'!$A:$A,"&gt;="&amp;$B$2)</f>
        <v>2</v>
      </c>
      <c r="J14" s="79">
        <f>COUNTIFS('Data1988-2026England'!H:H,$B14,'Data1988-2026England'!$A:$A,"&gt;="&amp;$B$2)</f>
        <v>0</v>
      </c>
      <c r="K14" s="79">
        <f>COUNTIFS('Data1988-2026England'!I:I,$B14,'Data1988-2026England'!$A:$A,"&gt;="&amp;$B$2)</f>
        <v>0</v>
      </c>
      <c r="L14" s="80">
        <f t="shared" si="2"/>
        <v>2</v>
      </c>
      <c r="M14" s="376">
        <f>COUNTIFS('Data1988-2026England'!J:J,$B14,'Data1988-2026England'!$A:$A,"&gt;="&amp;$B$2)+COUNTIFS('Data1988-2026England'!K:K,$B14,'Data1988-2026England'!$A:$A,"&gt;="&amp;$B$2)</f>
        <v>1</v>
      </c>
      <c r="N14" s="81">
        <f t="shared" si="3"/>
        <v>5</v>
      </c>
      <c r="O14" s="82">
        <f t="shared" si="4"/>
        <v>11</v>
      </c>
    </row>
    <row r="15" spans="1:15" ht="13.15" x14ac:dyDescent="0.4">
      <c r="A15" s="312">
        <f t="shared" si="0"/>
        <v>11</v>
      </c>
      <c r="B15" s="8" t="s">
        <v>32</v>
      </c>
      <c r="C15" s="75">
        <f>COUNTIFS('Data1988-2026England'!B:B,$B15,'Data1988-2026England'!$A:$A,"&gt;="&amp;$B$2)</f>
        <v>0</v>
      </c>
      <c r="D15" s="75">
        <f>COUNTIFS('Data1988-2026England'!C:C,$B15,'Data1988-2026England'!$A:$A,"&gt;="&amp;$B$2)</f>
        <v>0</v>
      </c>
      <c r="E15" s="76">
        <f>COUNTIFS('Data1988-2026England'!D:D,$B15,'Data1988-2026England'!$A:$A,"&gt;="&amp;$B$2)</f>
        <v>0</v>
      </c>
      <c r="F15" s="76">
        <f>COUNTIFS('Data1988-2026England'!E:E,$B15,'Data1988-2026England'!$A:$A,"&gt;="&amp;$B$2)</f>
        <v>1</v>
      </c>
      <c r="G15" s="77">
        <f t="shared" si="1"/>
        <v>1</v>
      </c>
      <c r="H15" s="78">
        <f>COUNTIFS('Data1988-2026England'!F:F,$B15,'Data1988-2026England'!$A:$A,"&gt;="&amp;$B$2)</f>
        <v>0</v>
      </c>
      <c r="I15" s="78">
        <f>COUNTIFS('Data1988-2026England'!G:G,$B15,'Data1988-2026England'!$A:$A,"&gt;="&amp;$B$2)</f>
        <v>1</v>
      </c>
      <c r="J15" s="79">
        <f>COUNTIFS('Data1988-2026England'!H:H,$B15,'Data1988-2026England'!$A:$A,"&gt;="&amp;$B$2)</f>
        <v>0</v>
      </c>
      <c r="K15" s="79">
        <f>COUNTIFS('Data1988-2026England'!I:I,$B15,'Data1988-2026England'!$A:$A,"&gt;="&amp;$B$2)</f>
        <v>0</v>
      </c>
      <c r="L15" s="80">
        <f t="shared" si="2"/>
        <v>1</v>
      </c>
      <c r="M15" s="376">
        <f>COUNTIFS('Data1988-2026England'!J:J,$B15,'Data1988-2026England'!$A:$A,"&gt;="&amp;$B$2)+COUNTIFS('Data1988-2026England'!K:K,$B15,'Data1988-2026England'!$A:$A,"&gt;="&amp;$B$2)</f>
        <v>4</v>
      </c>
      <c r="N15" s="81">
        <f t="shared" si="3"/>
        <v>2</v>
      </c>
      <c r="O15" s="82">
        <f t="shared" si="4"/>
        <v>7</v>
      </c>
    </row>
    <row r="16" spans="1:15" ht="13.15" x14ac:dyDescent="0.4">
      <c r="A16" s="313">
        <f t="shared" si="0"/>
        <v>12</v>
      </c>
      <c r="B16" s="8" t="s">
        <v>27</v>
      </c>
      <c r="C16" s="75">
        <f>COUNTIFS('Data1988-2026England'!B:B,$B16,'Data1988-2026England'!$A:$A,"&gt;="&amp;$B$2)</f>
        <v>0</v>
      </c>
      <c r="D16" s="75">
        <f>COUNTIFS('Data1988-2026England'!C:C,$B16,'Data1988-2026England'!$A:$A,"&gt;="&amp;$B$2)</f>
        <v>1</v>
      </c>
      <c r="E16" s="76">
        <f>COUNTIFS('Data1988-2026England'!D:D,$B16,'Data1988-2026England'!$A:$A,"&gt;="&amp;$B$2)</f>
        <v>0</v>
      </c>
      <c r="F16" s="76">
        <f>COUNTIFS('Data1988-2026England'!E:E,$B16,'Data1988-2026England'!$A:$A,"&gt;="&amp;$B$2)</f>
        <v>0</v>
      </c>
      <c r="G16" s="77">
        <f t="shared" si="1"/>
        <v>1</v>
      </c>
      <c r="H16" s="78">
        <f>COUNTIFS('Data1988-2026England'!F:F,$B16,'Data1988-2026England'!$A:$A,"&gt;="&amp;$B$2)</f>
        <v>1</v>
      </c>
      <c r="I16" s="78">
        <f>COUNTIFS('Data1988-2026England'!G:G,$B16,'Data1988-2026England'!$A:$A,"&gt;="&amp;$B$2)</f>
        <v>2</v>
      </c>
      <c r="J16" s="79">
        <f>COUNTIFS('Data1988-2026England'!H:H,$B16,'Data1988-2026England'!$A:$A,"&gt;="&amp;$B$2)</f>
        <v>0</v>
      </c>
      <c r="K16" s="79">
        <f>COUNTIFS('Data1988-2026England'!I:I,$B16,'Data1988-2026England'!$A:$A,"&gt;="&amp;$B$2)</f>
        <v>1</v>
      </c>
      <c r="L16" s="80">
        <f t="shared" si="2"/>
        <v>4</v>
      </c>
      <c r="M16" s="376">
        <f>COUNTIFS('Data1988-2026England'!J:J,$B16,'Data1988-2026England'!$A:$A,"&gt;="&amp;$B$2)+COUNTIFS('Data1988-2026England'!K:K,$B16,'Data1988-2026England'!$A:$A,"&gt;="&amp;$B$2)</f>
        <v>1</v>
      </c>
      <c r="N16" s="81">
        <f t="shared" si="3"/>
        <v>5</v>
      </c>
      <c r="O16" s="82">
        <f t="shared" si="4"/>
        <v>6</v>
      </c>
    </row>
    <row r="17" spans="1:15" ht="13.15" x14ac:dyDescent="0.4">
      <c r="A17" s="313">
        <f t="shared" si="0"/>
        <v>13</v>
      </c>
      <c r="B17" s="8" t="s">
        <v>30</v>
      </c>
      <c r="C17" s="75">
        <f>COUNTIFS('Data1988-2026England'!B:B,$B17,'Data1988-2026England'!$A:$A,"&gt;="&amp;$B$2)</f>
        <v>0</v>
      </c>
      <c r="D17" s="75">
        <f>COUNTIFS('Data1988-2026England'!C:C,$B17,'Data1988-2026England'!$A:$A,"&gt;="&amp;$B$2)</f>
        <v>1</v>
      </c>
      <c r="E17" s="76">
        <f>COUNTIFS('Data1988-2026England'!D:D,$B17,'Data1988-2026England'!$A:$A,"&gt;="&amp;$B$2)</f>
        <v>0</v>
      </c>
      <c r="F17" s="76">
        <f>COUNTIFS('Data1988-2026England'!E:E,$B17,'Data1988-2026England'!$A:$A,"&gt;="&amp;$B$2)</f>
        <v>0</v>
      </c>
      <c r="G17" s="77">
        <f t="shared" si="1"/>
        <v>1</v>
      </c>
      <c r="H17" s="78">
        <f>COUNTIFS('Data1988-2026England'!F:F,$B17,'Data1988-2026England'!$A:$A,"&gt;="&amp;$B$2)</f>
        <v>0</v>
      </c>
      <c r="I17" s="78">
        <f>COUNTIFS('Data1988-2026England'!G:G,$B17,'Data1988-2026England'!$A:$A,"&gt;="&amp;$B$2)</f>
        <v>0</v>
      </c>
      <c r="J17" s="79">
        <f>COUNTIFS('Data1988-2026England'!H:H,$B17,'Data1988-2026England'!$A:$A,"&gt;="&amp;$B$2)</f>
        <v>0</v>
      </c>
      <c r="K17" s="79">
        <f>COUNTIFS('Data1988-2026England'!I:I,$B17,'Data1988-2026England'!$A:$A,"&gt;="&amp;$B$2)</f>
        <v>1</v>
      </c>
      <c r="L17" s="80">
        <f t="shared" si="2"/>
        <v>1</v>
      </c>
      <c r="M17" s="376">
        <f>COUNTIFS('Data1988-2026England'!J:J,$B17,'Data1988-2026England'!$A:$A,"&gt;="&amp;$B$2)+COUNTIFS('Data1988-2026England'!K:K,$B17,'Data1988-2026England'!$A:$A,"&gt;="&amp;$B$2)</f>
        <v>0</v>
      </c>
      <c r="N17" s="81">
        <f t="shared" si="3"/>
        <v>2</v>
      </c>
      <c r="O17" s="82">
        <f t="shared" si="4"/>
        <v>3</v>
      </c>
    </row>
    <row r="18" spans="1:15" ht="13.15" x14ac:dyDescent="0.4">
      <c r="A18" s="313">
        <f t="shared" si="0"/>
        <v>14</v>
      </c>
      <c r="B18" s="8" t="s">
        <v>5</v>
      </c>
      <c r="C18" s="75">
        <f>COUNTIFS('Data1988-2026England'!B:B,$B18,'Data1988-2026England'!$A:$A,"&gt;="&amp;$B$2)</f>
        <v>0</v>
      </c>
      <c r="D18" s="75">
        <f>COUNTIFS('Data1988-2026England'!C:C,$B18,'Data1988-2026England'!$A:$A,"&gt;="&amp;$B$2)</f>
        <v>1</v>
      </c>
      <c r="E18" s="76">
        <f>COUNTIFS('Data1988-2026England'!D:D,$B18,'Data1988-2026England'!$A:$A,"&gt;="&amp;$B$2)</f>
        <v>0</v>
      </c>
      <c r="F18" s="76">
        <f>COUNTIFS('Data1988-2026England'!E:E,$B18,'Data1988-2026England'!$A:$A,"&gt;="&amp;$B$2)</f>
        <v>0</v>
      </c>
      <c r="G18" s="77">
        <f t="shared" si="1"/>
        <v>1</v>
      </c>
      <c r="H18" s="78">
        <f>COUNTIFS('Data1988-2026England'!F:F,$B18,'Data1988-2026England'!$A:$A,"&gt;="&amp;$B$2)</f>
        <v>0</v>
      </c>
      <c r="I18" s="78">
        <f>COUNTIFS('Data1988-2026England'!G:G,$B18,'Data1988-2026England'!$A:$A,"&gt;="&amp;$B$2)</f>
        <v>0</v>
      </c>
      <c r="J18" s="79">
        <f>COUNTIFS('Data1988-2026England'!H:H,$B18,'Data1988-2026England'!$A:$A,"&gt;="&amp;$B$2)</f>
        <v>0</v>
      </c>
      <c r="K18" s="79">
        <f>COUNTIFS('Data1988-2026England'!I:I,$B18,'Data1988-2026England'!$A:$A,"&gt;="&amp;$B$2)</f>
        <v>0</v>
      </c>
      <c r="L18" s="80">
        <f t="shared" si="2"/>
        <v>0</v>
      </c>
      <c r="M18" s="376">
        <f>COUNTIFS('Data1988-2026England'!J:J,$B18,'Data1988-2026England'!$A:$A,"&gt;="&amp;$B$2)+COUNTIFS('Data1988-2026England'!K:K,$B18,'Data1988-2026England'!$A:$A,"&gt;="&amp;$B$2)</f>
        <v>0</v>
      </c>
      <c r="N18" s="81">
        <f t="shared" si="3"/>
        <v>1</v>
      </c>
      <c r="O18" s="82">
        <f t="shared" si="4"/>
        <v>2</v>
      </c>
    </row>
    <row r="19" spans="1:15" ht="13.15" x14ac:dyDescent="0.4">
      <c r="A19" s="314">
        <f t="shared" si="0"/>
        <v>15</v>
      </c>
      <c r="B19" s="8" t="s">
        <v>29</v>
      </c>
      <c r="C19" s="75">
        <f>COUNTIFS('Data1988-2026England'!B:B,$B19,'Data1988-2026England'!$A:$A,"&gt;="&amp;$B$2)</f>
        <v>0</v>
      </c>
      <c r="D19" s="75">
        <f>COUNTIFS('Data1988-2026England'!C:C,$B19,'Data1988-2026England'!$A:$A,"&gt;="&amp;$B$2)</f>
        <v>0</v>
      </c>
      <c r="E19" s="76">
        <f>COUNTIFS('Data1988-2026England'!D:D,$B19,'Data1988-2026England'!$A:$A,"&gt;="&amp;$B$2)</f>
        <v>0</v>
      </c>
      <c r="F19" s="76">
        <f>COUNTIFS('Data1988-2026England'!E:E,$B19,'Data1988-2026England'!$A:$A,"&gt;="&amp;$B$2)</f>
        <v>0</v>
      </c>
      <c r="G19" s="77">
        <f t="shared" si="1"/>
        <v>0</v>
      </c>
      <c r="H19" s="78">
        <f>COUNTIFS('Data1988-2026England'!F:F,$B19,'Data1988-2026England'!$A:$A,"&gt;="&amp;$B$2)</f>
        <v>1</v>
      </c>
      <c r="I19" s="78">
        <f>COUNTIFS('Data1988-2026England'!G:G,$B19,'Data1988-2026England'!$A:$A,"&gt;="&amp;$B$2)</f>
        <v>0</v>
      </c>
      <c r="J19" s="79">
        <f>COUNTIFS('Data1988-2026England'!H:H,$B19,'Data1988-2026England'!$A:$A,"&gt;="&amp;$B$2)</f>
        <v>0</v>
      </c>
      <c r="K19" s="79">
        <f>COUNTIFS('Data1988-2026England'!I:I,$B19,'Data1988-2026England'!$A:$A,"&gt;="&amp;$B$2)</f>
        <v>0</v>
      </c>
      <c r="L19" s="80">
        <f t="shared" si="2"/>
        <v>1</v>
      </c>
      <c r="M19" s="376">
        <f>COUNTIFS('Data1988-2026England'!J:J,$B19,'Data1988-2026England'!$A:$A,"&gt;="&amp;$B$2)+COUNTIFS('Data1988-2026England'!K:K,$B19,'Data1988-2026England'!$A:$A,"&gt;="&amp;$B$2)</f>
        <v>0</v>
      </c>
      <c r="N19" s="81">
        <f t="shared" si="3"/>
        <v>1</v>
      </c>
      <c r="O19" s="82">
        <f t="shared" si="4"/>
        <v>2</v>
      </c>
    </row>
    <row r="20" spans="1:15" s="316" customFormat="1" ht="6" customHeight="1" x14ac:dyDescent="0.5">
      <c r="A20" s="309"/>
      <c r="B20" s="315"/>
    </row>
    <row r="21" spans="1:15" ht="13.15" x14ac:dyDescent="0.4">
      <c r="A21" s="286"/>
      <c r="B21" s="318" t="s">
        <v>258</v>
      </c>
      <c r="C21" s="320">
        <v>6</v>
      </c>
      <c r="D21" s="320">
        <v>2</v>
      </c>
      <c r="E21" s="320">
        <v>6</v>
      </c>
      <c r="F21" s="320">
        <v>3</v>
      </c>
      <c r="G21" s="2"/>
      <c r="H21" s="320">
        <v>2</v>
      </c>
      <c r="I21" s="320">
        <v>0</v>
      </c>
      <c r="J21" s="320">
        <v>2</v>
      </c>
      <c r="K21" s="320">
        <v>1</v>
      </c>
      <c r="L21" s="149"/>
      <c r="M21" s="320">
        <v>1</v>
      </c>
      <c r="N21" s="149"/>
      <c r="O21" s="149"/>
    </row>
    <row r="64" spans="3:4" x14ac:dyDescent="0.35">
      <c r="C64" s="4"/>
      <c r="D64" s="4"/>
    </row>
    <row r="65" spans="3:4" x14ac:dyDescent="0.35">
      <c r="C65" s="4"/>
      <c r="D65" s="4"/>
    </row>
    <row r="66" spans="3:4" x14ac:dyDescent="0.35">
      <c r="C66" s="4"/>
      <c r="D66" s="4"/>
    </row>
    <row r="67" spans="3:4" x14ac:dyDescent="0.35">
      <c r="C67" s="4"/>
      <c r="D67" s="4"/>
    </row>
    <row r="68" spans="3:4" x14ac:dyDescent="0.35">
      <c r="C68" s="4"/>
      <c r="D68" s="4"/>
    </row>
    <row r="75" spans="3:4" x14ac:dyDescent="0.35">
      <c r="C75" s="4"/>
      <c r="D75" s="4"/>
    </row>
    <row r="76" spans="3:4" x14ac:dyDescent="0.35">
      <c r="C76" s="4"/>
      <c r="D76" s="4"/>
    </row>
    <row r="77" spans="3:4" x14ac:dyDescent="0.35">
      <c r="C77" s="4"/>
      <c r="D77" s="4"/>
    </row>
    <row r="92" spans="3:4" x14ac:dyDescent="0.35">
      <c r="C92" s="4"/>
      <c r="D92" s="4"/>
    </row>
    <row r="93" spans="3:4" x14ac:dyDescent="0.35">
      <c r="C93" s="4"/>
      <c r="D93" s="4"/>
    </row>
    <row r="96" spans="3:4" x14ac:dyDescent="0.35">
      <c r="C96" s="4"/>
      <c r="D96" s="4"/>
    </row>
    <row r="110" spans="3:4" x14ac:dyDescent="0.35">
      <c r="C110" s="4"/>
      <c r="D110" s="4"/>
    </row>
    <row r="111" spans="3:4" x14ac:dyDescent="0.35">
      <c r="C111" s="4"/>
      <c r="D111" s="4"/>
    </row>
    <row r="112" spans="3:4" x14ac:dyDescent="0.35">
      <c r="C112" s="4"/>
      <c r="D112" s="4"/>
    </row>
  </sheetData>
  <sheetProtection sort="0"/>
  <sortState xmlns:xlrd2="http://schemas.microsoft.com/office/spreadsheetml/2017/richdata2" ref="A5:O19">
    <sortCondition descending="1" ref="O7:O19"/>
  </sortState>
  <mergeCells count="3">
    <mergeCell ref="H2:L2"/>
    <mergeCell ref="C2:G2"/>
    <mergeCell ref="A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Z55"/>
  <sheetViews>
    <sheetView zoomScale="80" zoomScaleNormal="8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A58" sqref="A58"/>
    </sheetView>
  </sheetViews>
  <sheetFormatPr defaultRowHeight="15" x14ac:dyDescent="0.4"/>
  <cols>
    <col min="1" max="1" width="6.3984375" style="96" bestFit="1" customWidth="1"/>
    <col min="2" max="2" width="12" style="34" bestFit="1" customWidth="1"/>
    <col min="3" max="3" width="11.3984375" style="35" bestFit="1" customWidth="1"/>
    <col min="4" max="4" width="16" style="36" bestFit="1" customWidth="1"/>
    <col min="5" max="5" width="14.265625" style="88" bestFit="1" customWidth="1"/>
    <col min="6" max="6" width="23.73046875" style="43" bestFit="1" customWidth="1"/>
    <col min="7" max="7" width="21" style="35" bestFit="1" customWidth="1"/>
    <col min="8" max="8" width="2.265625" style="189" customWidth="1"/>
    <col min="9" max="9" width="16" style="34" bestFit="1" customWidth="1"/>
    <col min="10" max="10" width="21" style="273" bestFit="1" customWidth="1"/>
    <col min="11" max="11" width="21.265625" style="284" bestFit="1" customWidth="1"/>
    <col min="12" max="12" width="15.59765625" style="284" bestFit="1" customWidth="1"/>
    <col min="13" max="13" width="23.73046875" style="34" bestFit="1" customWidth="1"/>
    <col min="14" max="14" width="17" style="35" bestFit="1" customWidth="1"/>
    <col min="15" max="15" width="15" style="43" bestFit="1" customWidth="1"/>
    <col min="16" max="16" width="13" style="35" bestFit="1" customWidth="1"/>
    <col min="17" max="17" width="2.3984375" style="189" customWidth="1"/>
    <col min="18" max="18" width="17" style="34" bestFit="1" customWidth="1"/>
    <col min="19" max="19" width="13.73046875" style="273" bestFit="1" customWidth="1"/>
    <col min="20" max="20" width="13.73046875" style="35" customWidth="1"/>
    <col min="21" max="21" width="17.73046875" style="101" bestFit="1" customWidth="1"/>
    <col min="22" max="22" width="16.265625" style="17" bestFit="1" customWidth="1"/>
    <col min="23" max="23" width="13.73046875" style="7" bestFit="1" customWidth="1"/>
    <col min="24" max="24" width="16.265625" style="7" bestFit="1" customWidth="1"/>
    <col min="25" max="25" width="15.86328125" style="18" bestFit="1" customWidth="1"/>
    <col min="26" max="26" width="6.3984375" style="98" bestFit="1" customWidth="1"/>
  </cols>
  <sheetData>
    <row r="1" spans="1:26" ht="17.649999999999999" x14ac:dyDescent="0.5">
      <c r="A1" s="380"/>
      <c r="B1" s="384" t="s">
        <v>148</v>
      </c>
      <c r="C1" s="385"/>
      <c r="D1" s="384" t="s">
        <v>40</v>
      </c>
      <c r="E1" s="385"/>
      <c r="F1" s="384" t="s">
        <v>76</v>
      </c>
      <c r="G1" s="385"/>
      <c r="H1" s="324"/>
      <c r="I1" s="386" t="s">
        <v>97</v>
      </c>
      <c r="J1" s="393"/>
      <c r="K1" s="393"/>
      <c r="L1" s="387"/>
      <c r="M1" s="386" t="s">
        <v>98</v>
      </c>
      <c r="N1" s="387"/>
      <c r="O1" s="384" t="s">
        <v>84</v>
      </c>
      <c r="P1" s="385"/>
      <c r="Q1" s="324"/>
      <c r="R1" s="384" t="s">
        <v>109</v>
      </c>
      <c r="S1" s="394"/>
      <c r="T1" s="385"/>
      <c r="U1" s="382" t="s">
        <v>114</v>
      </c>
      <c r="V1" s="388" t="s">
        <v>108</v>
      </c>
      <c r="W1" s="389"/>
      <c r="X1" s="389"/>
      <c r="Y1" s="390"/>
      <c r="Z1" s="380"/>
    </row>
    <row r="2" spans="1:26" ht="15.4" thickBot="1" x14ac:dyDescent="0.45">
      <c r="A2" s="381"/>
      <c r="B2" s="31" t="s">
        <v>74</v>
      </c>
      <c r="C2" s="32" t="s">
        <v>75</v>
      </c>
      <c r="D2" s="31" t="s">
        <v>74</v>
      </c>
      <c r="E2" s="32" t="s">
        <v>75</v>
      </c>
      <c r="F2" s="33" t="s">
        <v>74</v>
      </c>
      <c r="G2" s="32" t="s">
        <v>75</v>
      </c>
      <c r="H2" s="325"/>
      <c r="I2" s="31" t="s">
        <v>74</v>
      </c>
      <c r="J2" s="116" t="s">
        <v>75</v>
      </c>
      <c r="K2" s="276" t="s">
        <v>223</v>
      </c>
      <c r="L2" s="276" t="s">
        <v>224</v>
      </c>
      <c r="M2" s="31" t="s">
        <v>74</v>
      </c>
      <c r="N2" s="32" t="s">
        <v>75</v>
      </c>
      <c r="O2" s="33" t="s">
        <v>74</v>
      </c>
      <c r="P2" s="32" t="s">
        <v>75</v>
      </c>
      <c r="Q2" s="325"/>
      <c r="R2" s="31" t="s">
        <v>60</v>
      </c>
      <c r="S2" s="33" t="s">
        <v>277</v>
      </c>
      <c r="T2" s="379" t="s">
        <v>276</v>
      </c>
      <c r="U2" s="383"/>
      <c r="V2" s="31" t="s">
        <v>74</v>
      </c>
      <c r="W2" s="116" t="s">
        <v>75</v>
      </c>
      <c r="X2" s="391" t="s">
        <v>127</v>
      </c>
      <c r="Y2" s="392"/>
      <c r="Z2" s="381"/>
    </row>
    <row r="3" spans="1:26" x14ac:dyDescent="0.4">
      <c r="A3" s="120">
        <v>1984</v>
      </c>
      <c r="B3" s="200"/>
      <c r="C3" s="201"/>
      <c r="D3" s="121"/>
      <c r="E3" s="122"/>
      <c r="F3" s="123" t="s">
        <v>81</v>
      </c>
      <c r="G3" s="124" t="s">
        <v>56</v>
      </c>
      <c r="H3" s="187"/>
      <c r="I3" s="200"/>
      <c r="J3" s="269"/>
      <c r="K3" s="277"/>
      <c r="L3" s="277"/>
      <c r="M3" s="200"/>
      <c r="N3" s="201"/>
      <c r="O3" s="274"/>
      <c r="P3" s="201"/>
      <c r="Q3" s="190"/>
      <c r="R3" s="125" t="s">
        <v>99</v>
      </c>
      <c r="S3" s="127"/>
      <c r="T3" s="122"/>
      <c r="U3" s="126"/>
      <c r="V3" s="121"/>
      <c r="W3" s="127"/>
      <c r="X3" s="127"/>
      <c r="Y3" s="122"/>
      <c r="Z3" s="120">
        <v>1984</v>
      </c>
    </row>
    <row r="4" spans="1:26" x14ac:dyDescent="0.4">
      <c r="A4" s="96">
        <v>1985</v>
      </c>
      <c r="B4" s="202"/>
      <c r="C4" s="203"/>
      <c r="D4" s="28"/>
      <c r="E4" s="29"/>
      <c r="F4" s="44" t="s">
        <v>41</v>
      </c>
      <c r="G4" s="45" t="s">
        <v>46</v>
      </c>
      <c r="H4" s="62"/>
      <c r="I4" s="202"/>
      <c r="J4" s="270"/>
      <c r="K4" s="278"/>
      <c r="L4" s="278"/>
      <c r="M4" s="202"/>
      <c r="N4" s="203"/>
      <c r="O4" s="352"/>
      <c r="P4" s="203"/>
      <c r="R4" s="25" t="s">
        <v>65</v>
      </c>
      <c r="S4" s="117"/>
      <c r="T4" s="29"/>
      <c r="U4" s="102"/>
      <c r="V4" s="28"/>
      <c r="W4" s="117"/>
      <c r="X4" s="117"/>
      <c r="Y4" s="29"/>
      <c r="Z4" s="96">
        <v>1985</v>
      </c>
    </row>
    <row r="5" spans="1:26" x14ac:dyDescent="0.4">
      <c r="A5" s="96">
        <v>1986</v>
      </c>
      <c r="B5" s="202"/>
      <c r="C5" s="203"/>
      <c r="D5" s="28"/>
      <c r="E5" s="29"/>
      <c r="F5" s="44" t="s">
        <v>41</v>
      </c>
      <c r="G5" s="45" t="s">
        <v>56</v>
      </c>
      <c r="H5" s="62"/>
      <c r="I5" s="202"/>
      <c r="J5" s="270"/>
      <c r="K5" s="278"/>
      <c r="L5" s="278"/>
      <c r="M5" s="202"/>
      <c r="N5" s="203"/>
      <c r="O5" s="352"/>
      <c r="P5" s="203"/>
      <c r="R5" s="90" t="s">
        <v>70</v>
      </c>
      <c r="S5" s="117"/>
      <c r="T5" s="29"/>
      <c r="U5" s="102"/>
      <c r="V5" s="28"/>
      <c r="W5" s="117"/>
      <c r="X5" s="117"/>
      <c r="Y5" s="29"/>
      <c r="Z5" s="96">
        <v>1986</v>
      </c>
    </row>
    <row r="6" spans="1:26" x14ac:dyDescent="0.4">
      <c r="A6" s="96">
        <v>1987</v>
      </c>
      <c r="B6" s="202"/>
      <c r="C6" s="203"/>
      <c r="D6" s="28"/>
      <c r="E6" s="29"/>
      <c r="F6" s="44" t="s">
        <v>46</v>
      </c>
      <c r="G6" s="45" t="s">
        <v>73</v>
      </c>
      <c r="H6" s="62"/>
      <c r="I6" s="202"/>
      <c r="J6" s="270"/>
      <c r="K6" s="278"/>
      <c r="L6" s="278"/>
      <c r="M6" s="202"/>
      <c r="N6" s="203"/>
      <c r="O6" s="352"/>
      <c r="P6" s="203"/>
      <c r="R6" s="46" t="s">
        <v>100</v>
      </c>
      <c r="S6" s="117"/>
      <c r="T6" s="29"/>
      <c r="U6" s="102"/>
      <c r="V6" s="19" t="s">
        <v>67</v>
      </c>
      <c r="W6" s="69" t="s">
        <v>62</v>
      </c>
      <c r="X6" s="129" t="s">
        <v>64</v>
      </c>
      <c r="Y6" s="130" t="s">
        <v>68</v>
      </c>
      <c r="Z6" s="96">
        <v>1987</v>
      </c>
    </row>
    <row r="7" spans="1:26" x14ac:dyDescent="0.4">
      <c r="A7" s="96">
        <v>1988</v>
      </c>
      <c r="B7" s="202"/>
      <c r="C7" s="203"/>
      <c r="D7" s="86" t="str">
        <f>'Data1988-2026England'!B3</f>
        <v>Leicester</v>
      </c>
      <c r="E7" s="89" t="str">
        <f>'Data1988-2026England'!F3</f>
        <v>Wasps</v>
      </c>
      <c r="F7" s="44" t="s">
        <v>56</v>
      </c>
      <c r="G7" s="45" t="s">
        <v>82</v>
      </c>
      <c r="H7" s="62"/>
      <c r="I7" s="202"/>
      <c r="J7" s="270"/>
      <c r="K7" s="278"/>
      <c r="L7" s="278"/>
      <c r="M7" s="202"/>
      <c r="N7" s="203"/>
      <c r="O7" s="352"/>
      <c r="P7" s="203"/>
      <c r="R7" s="91" t="s">
        <v>66</v>
      </c>
      <c r="S7" s="117"/>
      <c r="T7" s="29"/>
      <c r="U7" s="102"/>
      <c r="V7" s="28"/>
      <c r="W7" s="117"/>
      <c r="X7" s="131"/>
      <c r="Y7" s="132"/>
      <c r="Z7" s="96">
        <v>1988</v>
      </c>
    </row>
    <row r="8" spans="1:26" x14ac:dyDescent="0.4">
      <c r="A8" s="96">
        <v>1989</v>
      </c>
      <c r="B8" s="202"/>
      <c r="C8" s="203"/>
      <c r="D8" s="86" t="str">
        <f>'Data1988-2026England'!B4</f>
        <v>Bath</v>
      </c>
      <c r="E8" s="89" t="str">
        <f>'Data1988-2026England'!F4</f>
        <v>Gloucester</v>
      </c>
      <c r="F8" s="44" t="s">
        <v>41</v>
      </c>
      <c r="G8" s="45" t="s">
        <v>46</v>
      </c>
      <c r="H8" s="62"/>
      <c r="I8" s="202"/>
      <c r="J8" s="270"/>
      <c r="K8" s="278"/>
      <c r="L8" s="278"/>
      <c r="M8" s="202"/>
      <c r="N8" s="203"/>
      <c r="O8" s="352"/>
      <c r="P8" s="203"/>
      <c r="R8" s="46" t="s">
        <v>62</v>
      </c>
      <c r="S8" s="117"/>
      <c r="T8" s="29"/>
      <c r="U8" s="103" t="s">
        <v>110</v>
      </c>
      <c r="V8" s="28"/>
      <c r="W8" s="117"/>
      <c r="X8" s="131"/>
      <c r="Y8" s="132"/>
      <c r="Z8" s="96">
        <v>1989</v>
      </c>
    </row>
    <row r="9" spans="1:26" x14ac:dyDescent="0.4">
      <c r="A9" s="96">
        <v>1990</v>
      </c>
      <c r="B9" s="202"/>
      <c r="C9" s="203"/>
      <c r="D9" s="86" t="str">
        <f>'Data1988-2026England'!B5</f>
        <v>Wasps</v>
      </c>
      <c r="E9" s="89" t="str">
        <f>'Data1988-2026England'!F5</f>
        <v>Gloucester</v>
      </c>
      <c r="F9" s="44" t="s">
        <v>73</v>
      </c>
      <c r="G9" s="45" t="s">
        <v>56</v>
      </c>
      <c r="H9" s="62"/>
      <c r="I9" s="202"/>
      <c r="J9" s="270"/>
      <c r="K9" s="278"/>
      <c r="L9" s="278"/>
      <c r="M9" s="202"/>
      <c r="N9" s="203"/>
      <c r="O9" s="352"/>
      <c r="P9" s="203"/>
      <c r="R9" s="24" t="s">
        <v>99</v>
      </c>
      <c r="S9" s="117"/>
      <c r="T9" s="29"/>
      <c r="U9" s="102"/>
      <c r="V9" s="28"/>
      <c r="W9" s="117"/>
      <c r="X9" s="131"/>
      <c r="Y9" s="132"/>
      <c r="Z9" s="96">
        <v>1990</v>
      </c>
    </row>
    <row r="10" spans="1:26" ht="15.4" thickBot="1" x14ac:dyDescent="0.45">
      <c r="A10" s="96">
        <v>1991</v>
      </c>
      <c r="B10" s="202"/>
      <c r="C10" s="203"/>
      <c r="D10" s="86" t="str">
        <f>'Data1988-2026England'!B6</f>
        <v>Bath</v>
      </c>
      <c r="E10" s="89" t="str">
        <f>'Data1988-2026England'!F6</f>
        <v>Wasps</v>
      </c>
      <c r="F10" s="44" t="s">
        <v>80</v>
      </c>
      <c r="G10" s="45" t="s">
        <v>41</v>
      </c>
      <c r="H10" s="62"/>
      <c r="I10" s="202"/>
      <c r="J10" s="270"/>
      <c r="K10" s="278"/>
      <c r="L10" s="278"/>
      <c r="M10" s="202"/>
      <c r="N10" s="203"/>
      <c r="O10" s="352"/>
      <c r="P10" s="203"/>
      <c r="R10" s="99" t="s">
        <v>101</v>
      </c>
      <c r="S10" s="117"/>
      <c r="T10" s="29"/>
      <c r="U10" s="102"/>
      <c r="V10" s="20" t="s">
        <v>68</v>
      </c>
      <c r="W10" s="118" t="s">
        <v>61</v>
      </c>
      <c r="X10" s="133" t="s">
        <v>67</v>
      </c>
      <c r="Y10" s="134" t="s">
        <v>63</v>
      </c>
      <c r="Z10" s="96">
        <v>1991</v>
      </c>
    </row>
    <row r="11" spans="1:26" x14ac:dyDescent="0.4">
      <c r="A11" s="96">
        <v>1992</v>
      </c>
      <c r="B11" s="202"/>
      <c r="C11" s="203"/>
      <c r="D11" s="86" t="str">
        <f>'Data1988-2026England'!B7</f>
        <v>Bath</v>
      </c>
      <c r="E11" s="89" t="str">
        <f>'Data1988-2026England'!F7</f>
        <v>Orrell</v>
      </c>
      <c r="F11" s="44" t="s">
        <v>46</v>
      </c>
      <c r="G11" s="45" t="s">
        <v>52</v>
      </c>
      <c r="H11" s="62"/>
      <c r="I11" s="202"/>
      <c r="J11" s="270"/>
      <c r="K11" s="278"/>
      <c r="L11" s="278"/>
      <c r="M11" s="202"/>
      <c r="N11" s="203"/>
      <c r="O11" s="352"/>
      <c r="P11" s="203"/>
      <c r="R11" s="99" t="s">
        <v>101</v>
      </c>
      <c r="S11" s="117"/>
      <c r="T11" s="29"/>
      <c r="U11" s="102"/>
      <c r="V11" s="28"/>
      <c r="W11" s="117"/>
      <c r="X11" s="131"/>
      <c r="Y11" s="132"/>
      <c r="Z11" s="96">
        <v>1992</v>
      </c>
    </row>
    <row r="12" spans="1:26" x14ac:dyDescent="0.4">
      <c r="A12" s="96">
        <v>1993</v>
      </c>
      <c r="B12" s="202"/>
      <c r="C12" s="203"/>
      <c r="D12" s="86" t="str">
        <f>'Data1988-2026England'!B8</f>
        <v>Bath</v>
      </c>
      <c r="E12" s="89" t="str">
        <f>'Data1988-2026England'!F8</f>
        <v>Wasps</v>
      </c>
      <c r="F12" s="44" t="s">
        <v>55</v>
      </c>
      <c r="G12" s="45" t="s">
        <v>83</v>
      </c>
      <c r="H12" s="62"/>
      <c r="I12" s="202"/>
      <c r="J12" s="270"/>
      <c r="K12" s="278"/>
      <c r="L12" s="278"/>
      <c r="M12" s="202"/>
      <c r="N12" s="203"/>
      <c r="O12" s="352"/>
      <c r="P12" s="203"/>
      <c r="R12" s="46" t="s">
        <v>62</v>
      </c>
      <c r="S12" s="117"/>
      <c r="T12" s="29"/>
      <c r="U12" s="104" t="s">
        <v>111</v>
      </c>
      <c r="V12" s="28"/>
      <c r="W12" s="117"/>
      <c r="X12" s="131"/>
      <c r="Y12" s="132"/>
      <c r="Z12" s="96">
        <v>1993</v>
      </c>
    </row>
    <row r="13" spans="1:26" x14ac:dyDescent="0.4">
      <c r="A13" s="96">
        <v>1994</v>
      </c>
      <c r="B13" s="202"/>
      <c r="C13" s="203"/>
      <c r="D13" s="86" t="str">
        <f>'Data1988-2026England'!B9</f>
        <v>Bath</v>
      </c>
      <c r="E13" s="89" t="str">
        <f>'Data1988-2026England'!F9</f>
        <v>Leicester</v>
      </c>
      <c r="F13" s="44" t="s">
        <v>41</v>
      </c>
      <c r="G13" s="45" t="s">
        <v>49</v>
      </c>
      <c r="H13" s="62"/>
      <c r="I13" s="202"/>
      <c r="J13" s="270"/>
      <c r="K13" s="278"/>
      <c r="L13" s="278"/>
      <c r="M13" s="202"/>
      <c r="N13" s="203"/>
      <c r="O13" s="352"/>
      <c r="P13" s="203"/>
      <c r="R13" s="26" t="s">
        <v>64</v>
      </c>
      <c r="S13" s="117"/>
      <c r="T13" s="29"/>
      <c r="U13" s="102"/>
      <c r="V13" s="28"/>
      <c r="W13" s="117"/>
      <c r="X13" s="131"/>
      <c r="Y13" s="132"/>
      <c r="Z13" s="96">
        <v>1994</v>
      </c>
    </row>
    <row r="14" spans="1:26" ht="15.4" thickBot="1" x14ac:dyDescent="0.45">
      <c r="A14" s="97">
        <v>1995</v>
      </c>
      <c r="B14" s="204"/>
      <c r="C14" s="205"/>
      <c r="D14" s="92" t="str">
        <f>'Data1988-2026England'!B10</f>
        <v>Leicester</v>
      </c>
      <c r="E14" s="87" t="str">
        <f>'Data1988-2026England'!F10</f>
        <v>Bath</v>
      </c>
      <c r="F14" s="93" t="s">
        <v>41</v>
      </c>
      <c r="G14" s="94" t="s">
        <v>55</v>
      </c>
      <c r="H14" s="119"/>
      <c r="I14" s="204"/>
      <c r="J14" s="271"/>
      <c r="K14" s="279"/>
      <c r="L14" s="279"/>
      <c r="M14" s="204"/>
      <c r="N14" s="205"/>
      <c r="O14" s="275"/>
      <c r="P14" s="205"/>
      <c r="Q14" s="191"/>
      <c r="R14" s="100" t="s">
        <v>101</v>
      </c>
      <c r="S14" s="378"/>
      <c r="T14" s="128"/>
      <c r="U14" s="105"/>
      <c r="V14" s="95" t="s">
        <v>69</v>
      </c>
      <c r="W14" s="119" t="s">
        <v>67</v>
      </c>
      <c r="X14" s="135" t="s">
        <v>62</v>
      </c>
      <c r="Y14" s="136" t="s">
        <v>61</v>
      </c>
      <c r="Z14" s="97">
        <v>1995</v>
      </c>
    </row>
    <row r="15" spans="1:26" s="326" customFormat="1" ht="27.75" customHeight="1" x14ac:dyDescent="0.35">
      <c r="A15" s="399" t="s">
        <v>261</v>
      </c>
      <c r="B15" s="400"/>
      <c r="C15" s="400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347"/>
      <c r="S15" s="347"/>
      <c r="T15" s="347"/>
      <c r="U15" s="347"/>
      <c r="V15" s="347"/>
      <c r="W15" s="347"/>
      <c r="X15" s="347"/>
      <c r="Y15" s="347"/>
      <c r="Z15" s="348"/>
    </row>
    <row r="16" spans="1:26" x14ac:dyDescent="0.4">
      <c r="A16" s="96">
        <v>1996</v>
      </c>
      <c r="B16" s="28"/>
      <c r="C16" s="29"/>
      <c r="D16" s="86" t="str">
        <f>'Data1988-2026England'!B11</f>
        <v>Bath</v>
      </c>
      <c r="E16" s="89" t="str">
        <f>'Data1988-2026England'!F11</f>
        <v>Leicester</v>
      </c>
      <c r="F16" s="44" t="s">
        <v>41</v>
      </c>
      <c r="G16" s="45" t="s">
        <v>42</v>
      </c>
      <c r="H16" s="62"/>
      <c r="I16" s="68" t="s">
        <v>41</v>
      </c>
      <c r="J16" s="61" t="s">
        <v>37</v>
      </c>
      <c r="K16" s="395" t="s">
        <v>225</v>
      </c>
      <c r="L16" s="396"/>
      <c r="M16" s="28"/>
      <c r="N16" s="29"/>
      <c r="O16" s="60" t="s">
        <v>85</v>
      </c>
      <c r="P16" s="27" t="s">
        <v>86</v>
      </c>
      <c r="Q16" s="62"/>
      <c r="R16" s="99" t="s">
        <v>61</v>
      </c>
      <c r="S16" s="62" t="s">
        <v>67</v>
      </c>
      <c r="T16" s="29"/>
      <c r="U16" s="28"/>
      <c r="V16" s="28"/>
      <c r="W16" s="117"/>
      <c r="X16" s="131"/>
      <c r="Y16" s="132"/>
      <c r="Z16" s="96">
        <v>1996</v>
      </c>
    </row>
    <row r="17" spans="1:26" x14ac:dyDescent="0.4">
      <c r="A17" s="96">
        <v>1997</v>
      </c>
      <c r="B17" s="28"/>
      <c r="C17" s="29"/>
      <c r="D17" s="86" t="str">
        <f>'Data1988-2026England'!B12</f>
        <v>Wasps</v>
      </c>
      <c r="E17" s="89" t="str">
        <f>'Data1988-2026England'!F12</f>
        <v>Bath</v>
      </c>
      <c r="F17" s="44" t="s">
        <v>41</v>
      </c>
      <c r="G17" s="45" t="s">
        <v>47</v>
      </c>
      <c r="H17" s="62"/>
      <c r="I17" s="68" t="s">
        <v>42</v>
      </c>
      <c r="J17" s="118" t="s">
        <v>4</v>
      </c>
      <c r="K17" s="280" t="s">
        <v>37</v>
      </c>
      <c r="L17" s="282" t="s">
        <v>41</v>
      </c>
      <c r="M17" s="68" t="s">
        <v>47</v>
      </c>
      <c r="N17" s="45" t="s">
        <v>55</v>
      </c>
      <c r="O17" s="60" t="s">
        <v>85</v>
      </c>
      <c r="P17" s="23" t="s">
        <v>88</v>
      </c>
      <c r="Q17" s="192"/>
      <c r="R17" s="46" t="s">
        <v>100</v>
      </c>
      <c r="S17" s="62" t="s">
        <v>67</v>
      </c>
      <c r="T17" s="29"/>
      <c r="U17" s="21" t="s">
        <v>110</v>
      </c>
      <c r="V17" s="28"/>
      <c r="W17" s="117"/>
      <c r="X17" s="131"/>
      <c r="Y17" s="132"/>
      <c r="Z17" s="96">
        <v>1997</v>
      </c>
    </row>
    <row r="18" spans="1:26" x14ac:dyDescent="0.4">
      <c r="A18" s="96">
        <v>1998</v>
      </c>
      <c r="B18" s="28"/>
      <c r="C18" s="29"/>
      <c r="D18" s="86" t="str">
        <f>'Data1988-2026England'!B13</f>
        <v>Newcastle</v>
      </c>
      <c r="E18" s="89" t="str">
        <f>'Data1988-2026England'!F13</f>
        <v>Saracens</v>
      </c>
      <c r="F18" s="44" t="s">
        <v>53</v>
      </c>
      <c r="G18" s="45" t="s">
        <v>54</v>
      </c>
      <c r="H18" s="62"/>
      <c r="I18" s="86" t="s">
        <v>21</v>
      </c>
      <c r="J18" s="69" t="s">
        <v>42</v>
      </c>
      <c r="K18" s="282" t="s">
        <v>41</v>
      </c>
      <c r="L18" s="282" t="s">
        <v>50</v>
      </c>
      <c r="M18" s="68" t="s">
        <v>48</v>
      </c>
      <c r="N18" s="45" t="s">
        <v>56</v>
      </c>
      <c r="O18" s="60" t="s">
        <v>87</v>
      </c>
      <c r="P18" s="22" t="s">
        <v>85</v>
      </c>
      <c r="Q18" s="62"/>
      <c r="R18" s="46" t="s">
        <v>100</v>
      </c>
      <c r="S18" s="67" t="s">
        <v>69</v>
      </c>
      <c r="T18" s="29"/>
      <c r="U18" s="28"/>
      <c r="V18" s="28"/>
      <c r="W18" s="117"/>
      <c r="X18" s="131"/>
      <c r="Y18" s="132"/>
      <c r="Z18" s="96">
        <v>1998</v>
      </c>
    </row>
    <row r="19" spans="1:26" ht="15.4" thickBot="1" x14ac:dyDescent="0.45">
      <c r="A19" s="96">
        <v>1999</v>
      </c>
      <c r="B19" s="28"/>
      <c r="C19" s="29"/>
      <c r="D19" s="86" t="str">
        <f>'Data1988-2026England'!B14</f>
        <v>Leicester</v>
      </c>
      <c r="E19" s="89" t="str">
        <f>'Data1988-2026England'!F14</f>
        <v>Northampton</v>
      </c>
      <c r="F19" s="44" t="s">
        <v>41</v>
      </c>
      <c r="G19" s="45" t="s">
        <v>49</v>
      </c>
      <c r="H19" s="62"/>
      <c r="I19" s="37" t="s">
        <v>43</v>
      </c>
      <c r="J19" s="69" t="s">
        <v>48</v>
      </c>
      <c r="K19" s="282" t="s">
        <v>53</v>
      </c>
      <c r="L19" s="282" t="s">
        <v>54</v>
      </c>
      <c r="M19" s="68" t="s">
        <v>49</v>
      </c>
      <c r="N19" s="45" t="s">
        <v>47</v>
      </c>
      <c r="O19" s="60" t="s">
        <v>87</v>
      </c>
      <c r="P19" s="22" t="s">
        <v>93</v>
      </c>
      <c r="Q19" s="62"/>
      <c r="R19" s="24" t="s">
        <v>63</v>
      </c>
      <c r="S19" s="62" t="s">
        <v>67</v>
      </c>
      <c r="T19" s="29"/>
      <c r="U19" s="28"/>
      <c r="V19" s="20" t="s">
        <v>68</v>
      </c>
      <c r="W19" s="69" t="s">
        <v>62</v>
      </c>
      <c r="X19" s="133" t="s">
        <v>67</v>
      </c>
      <c r="Y19" s="137" t="s">
        <v>69</v>
      </c>
      <c r="Z19" s="96">
        <v>1999</v>
      </c>
    </row>
    <row r="20" spans="1:26" x14ac:dyDescent="0.4">
      <c r="A20" s="96">
        <v>2000</v>
      </c>
      <c r="B20" s="28"/>
      <c r="C20" s="29"/>
      <c r="D20" s="86" t="str">
        <f>'Data1988-2026England'!B15</f>
        <v>Leicester</v>
      </c>
      <c r="E20" s="89" t="str">
        <f>'Data1988-2026England'!F15</f>
        <v>Bath</v>
      </c>
      <c r="F20" s="44" t="s">
        <v>53</v>
      </c>
      <c r="G20" s="45" t="s">
        <v>48</v>
      </c>
      <c r="H20" s="62"/>
      <c r="I20" s="86" t="s">
        <v>26</v>
      </c>
      <c r="J20" s="272" t="s">
        <v>44</v>
      </c>
      <c r="K20" s="280" t="s">
        <v>77</v>
      </c>
      <c r="L20" s="282" t="s">
        <v>41</v>
      </c>
      <c r="M20" s="68" t="s">
        <v>50</v>
      </c>
      <c r="N20" s="45" t="s">
        <v>55</v>
      </c>
      <c r="O20" s="60" t="s">
        <v>87</v>
      </c>
      <c r="P20" s="23" t="s">
        <v>88</v>
      </c>
      <c r="Q20" s="192"/>
      <c r="R20" s="99" t="s">
        <v>61</v>
      </c>
      <c r="S20" s="66" t="s">
        <v>68</v>
      </c>
      <c r="T20" s="29"/>
      <c r="U20" s="28"/>
      <c r="V20" s="28"/>
      <c r="W20" s="117"/>
      <c r="X20" s="131"/>
      <c r="Y20" s="132"/>
      <c r="Z20" s="96">
        <v>2000</v>
      </c>
    </row>
    <row r="21" spans="1:26" x14ac:dyDescent="0.4">
      <c r="A21" s="96">
        <v>2001</v>
      </c>
      <c r="B21" s="28"/>
      <c r="C21" s="29"/>
      <c r="D21" s="86" t="str">
        <f>'Data1988-2026England'!B16</f>
        <v>Leicester</v>
      </c>
      <c r="E21" s="89" t="str">
        <f>'Data1988-2026England'!F16</f>
        <v>Wasps</v>
      </c>
      <c r="F21" s="44" t="s">
        <v>41</v>
      </c>
      <c r="G21" s="45" t="s">
        <v>49</v>
      </c>
      <c r="H21" s="62"/>
      <c r="I21" s="86" t="s">
        <v>4</v>
      </c>
      <c r="J21" s="69" t="s">
        <v>53</v>
      </c>
      <c r="K21" s="281" t="s">
        <v>28</v>
      </c>
      <c r="L21" s="283" t="s">
        <v>44</v>
      </c>
      <c r="M21" s="86" t="s">
        <v>25</v>
      </c>
      <c r="N21" s="45" t="s">
        <v>57</v>
      </c>
      <c r="O21" s="353" t="s">
        <v>88</v>
      </c>
      <c r="P21" s="27" t="s">
        <v>86</v>
      </c>
      <c r="Q21" s="62"/>
      <c r="R21" s="99" t="s">
        <v>61</v>
      </c>
      <c r="S21" s="66" t="s">
        <v>68</v>
      </c>
      <c r="T21" s="29"/>
      <c r="U21" s="20" t="s">
        <v>113</v>
      </c>
      <c r="V21" s="28"/>
      <c r="W21" s="117"/>
      <c r="X21" s="131"/>
      <c r="Y21" s="132"/>
      <c r="Z21" s="96">
        <v>2001</v>
      </c>
    </row>
    <row r="22" spans="1:26" x14ac:dyDescent="0.4">
      <c r="A22" s="96">
        <v>2002</v>
      </c>
      <c r="B22" s="37" t="s">
        <v>45</v>
      </c>
      <c r="C22" s="38" t="s">
        <v>44</v>
      </c>
      <c r="D22" s="86" t="str">
        <f>'Data1988-2026England'!B17</f>
        <v>Leicester</v>
      </c>
      <c r="E22" s="89" t="str">
        <f>'Data1988-2026England'!F17</f>
        <v>Sale</v>
      </c>
      <c r="F22" s="44" t="s">
        <v>52</v>
      </c>
      <c r="G22" s="45" t="s">
        <v>56</v>
      </c>
      <c r="H22" s="62"/>
      <c r="I22" s="86" t="s">
        <v>4</v>
      </c>
      <c r="J22" s="272" t="s">
        <v>44</v>
      </c>
      <c r="K22" s="280" t="s">
        <v>77</v>
      </c>
      <c r="L22" s="282" t="s">
        <v>55</v>
      </c>
      <c r="M22" s="86" t="s">
        <v>23</v>
      </c>
      <c r="N22" s="39" t="s">
        <v>58</v>
      </c>
      <c r="O22" s="60" t="s">
        <v>87</v>
      </c>
      <c r="P22" s="23" t="s">
        <v>88</v>
      </c>
      <c r="Q22" s="192"/>
      <c r="R22" s="46" t="s">
        <v>100</v>
      </c>
      <c r="S22" s="62" t="s">
        <v>67</v>
      </c>
      <c r="T22" s="29"/>
      <c r="U22" s="28"/>
      <c r="V22" s="28"/>
      <c r="W22" s="117"/>
      <c r="X22" s="131"/>
      <c r="Y22" s="132"/>
      <c r="Z22" s="96">
        <v>2002</v>
      </c>
    </row>
    <row r="23" spans="1:26" ht="15.4" thickBot="1" x14ac:dyDescent="0.45">
      <c r="A23" s="96">
        <v>2003</v>
      </c>
      <c r="B23" s="37" t="s">
        <v>44</v>
      </c>
      <c r="C23" s="39" t="s">
        <v>36</v>
      </c>
      <c r="D23" s="86" t="str">
        <f>'Data1988-2026England'!B18</f>
        <v>Wasps</v>
      </c>
      <c r="E23" s="89" t="str">
        <f>'Data1988-2026England'!F18</f>
        <v>Gloucester</v>
      </c>
      <c r="F23" s="44" t="s">
        <v>53</v>
      </c>
      <c r="G23" s="45" t="s">
        <v>41</v>
      </c>
      <c r="H23" s="62"/>
      <c r="I23" s="68" t="s">
        <v>41</v>
      </c>
      <c r="J23" s="69" t="s">
        <v>54</v>
      </c>
      <c r="K23" s="283" t="s">
        <v>45</v>
      </c>
      <c r="L23" s="283" t="s">
        <v>44</v>
      </c>
      <c r="M23" s="86" t="s">
        <v>22</v>
      </c>
      <c r="N23" s="89" t="s">
        <v>21</v>
      </c>
      <c r="O23" s="60" t="s">
        <v>85</v>
      </c>
      <c r="P23" s="22" t="s">
        <v>87</v>
      </c>
      <c r="Q23" s="62"/>
      <c r="R23" s="99" t="s">
        <v>101</v>
      </c>
      <c r="S23" s="62" t="s">
        <v>67</v>
      </c>
      <c r="T23" s="29"/>
      <c r="U23" s="28"/>
      <c r="V23" s="86" t="s">
        <v>61</v>
      </c>
      <c r="W23" s="66" t="s">
        <v>68</v>
      </c>
      <c r="X23" s="133" t="s">
        <v>67</v>
      </c>
      <c r="Y23" s="138" t="s">
        <v>62</v>
      </c>
      <c r="Z23" s="96">
        <v>2003</v>
      </c>
    </row>
    <row r="24" spans="1:26" x14ac:dyDescent="0.4">
      <c r="A24" s="96">
        <v>2004</v>
      </c>
      <c r="B24" s="40" t="s">
        <v>77</v>
      </c>
      <c r="C24" s="38" t="s">
        <v>43</v>
      </c>
      <c r="D24" s="86" t="str">
        <f>'Data1988-2026England'!B19</f>
        <v>Wasps</v>
      </c>
      <c r="E24" s="89" t="str">
        <f>'Data1988-2026England'!F19</f>
        <v>Bath</v>
      </c>
      <c r="F24" s="44" t="s">
        <v>53</v>
      </c>
      <c r="G24" s="45" t="s">
        <v>54</v>
      </c>
      <c r="H24" s="62"/>
      <c r="I24" s="86" t="s">
        <v>22</v>
      </c>
      <c r="J24" s="69" t="s">
        <v>41</v>
      </c>
      <c r="K24" s="282" t="s">
        <v>52</v>
      </c>
      <c r="L24" s="283" t="s">
        <v>44</v>
      </c>
      <c r="M24" s="86" t="s">
        <v>25</v>
      </c>
      <c r="N24" s="45" t="s">
        <v>49</v>
      </c>
      <c r="O24" s="353" t="s">
        <v>88</v>
      </c>
      <c r="P24" s="22" t="s">
        <v>87</v>
      </c>
      <c r="Q24" s="62"/>
      <c r="R24" s="46" t="s">
        <v>100</v>
      </c>
      <c r="S24" s="67" t="s">
        <v>69</v>
      </c>
      <c r="T24" s="29"/>
      <c r="U24" s="28"/>
      <c r="V24" s="28"/>
      <c r="W24" s="117"/>
      <c r="X24" s="131"/>
      <c r="Y24" s="132"/>
      <c r="Z24" s="96">
        <v>2004</v>
      </c>
    </row>
    <row r="25" spans="1:26" x14ac:dyDescent="0.4">
      <c r="A25" s="96">
        <v>2005</v>
      </c>
      <c r="B25" s="40" t="s">
        <v>36</v>
      </c>
      <c r="C25" s="38" t="s">
        <v>44</v>
      </c>
      <c r="D25" s="86" t="str">
        <f>'Data1988-2026England'!B20</f>
        <v>Wasps</v>
      </c>
      <c r="E25" s="89" t="str">
        <f>'Data1988-2026England'!F20</f>
        <v>Leicester</v>
      </c>
      <c r="F25" s="44" t="s">
        <v>52</v>
      </c>
      <c r="G25" s="45" t="s">
        <v>53</v>
      </c>
      <c r="H25" s="62"/>
      <c r="I25" s="68" t="s">
        <v>41</v>
      </c>
      <c r="J25" s="69" t="s">
        <v>53</v>
      </c>
      <c r="K25" s="281" t="s">
        <v>4</v>
      </c>
      <c r="L25" s="282" t="s">
        <v>52</v>
      </c>
      <c r="M25" s="86" t="s">
        <v>23</v>
      </c>
      <c r="N25" s="45" t="s">
        <v>50</v>
      </c>
      <c r="O25" s="60" t="s">
        <v>87</v>
      </c>
      <c r="P25" s="23" t="s">
        <v>92</v>
      </c>
      <c r="Q25" s="192"/>
      <c r="R25" s="26" t="s">
        <v>102</v>
      </c>
      <c r="S25" s="62" t="s">
        <v>67</v>
      </c>
      <c r="T25" s="29"/>
      <c r="U25" s="19" t="s">
        <v>111</v>
      </c>
      <c r="V25" s="28"/>
      <c r="W25" s="117"/>
      <c r="X25" s="131"/>
      <c r="Y25" s="132"/>
      <c r="Z25" s="96">
        <v>2005</v>
      </c>
    </row>
    <row r="26" spans="1:26" x14ac:dyDescent="0.4">
      <c r="A26" s="96">
        <v>2006</v>
      </c>
      <c r="B26" s="37" t="s">
        <v>43</v>
      </c>
      <c r="C26" s="38" t="s">
        <v>45</v>
      </c>
      <c r="D26" s="86" t="str">
        <f>'Data1988-2026England'!B21</f>
        <v>Sale</v>
      </c>
      <c r="E26" s="89" t="str">
        <f>'Data1988-2026England'!F21</f>
        <v>Leicester</v>
      </c>
      <c r="F26" s="44" t="s">
        <v>52</v>
      </c>
      <c r="G26" s="45" t="s">
        <v>41</v>
      </c>
      <c r="H26" s="62"/>
      <c r="I26" s="37" t="s">
        <v>44</v>
      </c>
      <c r="J26" s="69" t="s">
        <v>52</v>
      </c>
      <c r="K26" s="283" t="s">
        <v>45</v>
      </c>
      <c r="L26" s="281" t="s">
        <v>21</v>
      </c>
      <c r="M26" s="86" t="s">
        <v>28</v>
      </c>
      <c r="N26" s="89" t="s">
        <v>27</v>
      </c>
      <c r="O26" s="60" t="s">
        <v>87</v>
      </c>
      <c r="P26" s="22" t="s">
        <v>94</v>
      </c>
      <c r="Q26" s="62"/>
      <c r="R26" s="46" t="s">
        <v>62</v>
      </c>
      <c r="S26" s="62" t="s">
        <v>67</v>
      </c>
      <c r="T26" s="29"/>
      <c r="U26" s="28"/>
      <c r="V26" s="28"/>
      <c r="W26" s="117"/>
      <c r="X26" s="131"/>
      <c r="Y26" s="132"/>
      <c r="Z26" s="96">
        <v>2006</v>
      </c>
    </row>
    <row r="27" spans="1:26" x14ac:dyDescent="0.4">
      <c r="A27" s="96">
        <v>2007</v>
      </c>
      <c r="B27" s="40" t="s">
        <v>36</v>
      </c>
      <c r="C27" s="39" t="s">
        <v>37</v>
      </c>
      <c r="D27" s="86" t="str">
        <f>'Data1988-2026England'!B22</f>
        <v>Leicester</v>
      </c>
      <c r="E27" s="89" t="str">
        <f>'Data1988-2026England'!F22</f>
        <v>Gloucester</v>
      </c>
      <c r="F27" s="44" t="s">
        <v>53</v>
      </c>
      <c r="G27" s="45" t="s">
        <v>51</v>
      </c>
      <c r="H27" s="62"/>
      <c r="I27" s="86" t="s">
        <v>22</v>
      </c>
      <c r="J27" s="118" t="s">
        <v>4</v>
      </c>
      <c r="K27" s="280" t="s">
        <v>77</v>
      </c>
      <c r="L27" s="281" t="s">
        <v>26</v>
      </c>
      <c r="M27" s="68" t="s">
        <v>51</v>
      </c>
      <c r="N27" s="89" t="s">
        <v>21</v>
      </c>
      <c r="O27" s="354" t="s">
        <v>89</v>
      </c>
      <c r="P27" s="27" t="s">
        <v>86</v>
      </c>
      <c r="Q27" s="62"/>
      <c r="R27" s="46" t="s">
        <v>62</v>
      </c>
      <c r="S27" s="62" t="s">
        <v>67</v>
      </c>
      <c r="T27" s="29"/>
      <c r="U27" s="28"/>
      <c r="V27" s="21" t="s">
        <v>69</v>
      </c>
      <c r="W27" s="118" t="s">
        <v>61</v>
      </c>
      <c r="X27" s="139" t="s">
        <v>128</v>
      </c>
      <c r="Y27" s="138" t="s">
        <v>62</v>
      </c>
      <c r="Z27" s="96">
        <v>2007</v>
      </c>
    </row>
    <row r="28" spans="1:26" x14ac:dyDescent="0.4">
      <c r="A28" s="96">
        <v>2008</v>
      </c>
      <c r="B28" s="37" t="s">
        <v>45</v>
      </c>
      <c r="C28" s="39" t="s">
        <v>37</v>
      </c>
      <c r="D28" s="86" t="str">
        <f>'Data1988-2026England'!B23</f>
        <v>Wasps</v>
      </c>
      <c r="E28" s="89" t="str">
        <f>'Data1988-2026England'!F23</f>
        <v>Leicester</v>
      </c>
      <c r="F28" s="44" t="s">
        <v>41</v>
      </c>
      <c r="G28" s="45" t="s">
        <v>51</v>
      </c>
      <c r="H28" s="62"/>
      <c r="I28" s="37" t="s">
        <v>44</v>
      </c>
      <c r="J28" s="69" t="s">
        <v>41</v>
      </c>
      <c r="K28" s="281" t="s">
        <v>24</v>
      </c>
      <c r="L28" s="281" t="s">
        <v>27</v>
      </c>
      <c r="M28" s="86" t="s">
        <v>21</v>
      </c>
      <c r="N28" s="89" t="s">
        <v>30</v>
      </c>
      <c r="O28" s="60" t="s">
        <v>87</v>
      </c>
      <c r="P28" s="23" t="s">
        <v>92</v>
      </c>
      <c r="Q28" s="192"/>
      <c r="R28" s="26" t="s">
        <v>102</v>
      </c>
      <c r="S28" s="62" t="s">
        <v>67</v>
      </c>
      <c r="T28" s="29"/>
      <c r="U28" s="28"/>
      <c r="V28" s="28"/>
      <c r="W28" s="117"/>
      <c r="X28" s="131"/>
      <c r="Y28" s="132"/>
      <c r="Z28" s="96">
        <v>2008</v>
      </c>
    </row>
    <row r="29" spans="1:26" x14ac:dyDescent="0.4">
      <c r="A29" s="96">
        <v>2009</v>
      </c>
      <c r="B29" s="37" t="s">
        <v>44</v>
      </c>
      <c r="C29" s="41" t="s">
        <v>59</v>
      </c>
      <c r="D29" s="86" t="str">
        <f>'Data1988-2026England'!B24</f>
        <v>Leicester</v>
      </c>
      <c r="E29" s="89" t="str">
        <f>'Data1988-2026England'!F24</f>
        <v>London Irish</v>
      </c>
      <c r="F29" s="44" t="s">
        <v>54</v>
      </c>
      <c r="G29" s="45" t="s">
        <v>51</v>
      </c>
      <c r="H29" s="62"/>
      <c r="I29" s="37" t="s">
        <v>45</v>
      </c>
      <c r="J29" s="118" t="s">
        <v>4</v>
      </c>
      <c r="K29" s="280" t="s">
        <v>37</v>
      </c>
      <c r="L29" s="283" t="s">
        <v>44</v>
      </c>
      <c r="M29" s="86" t="s">
        <v>26</v>
      </c>
      <c r="N29" s="45" t="s">
        <v>47</v>
      </c>
      <c r="O29" s="354" t="s">
        <v>89</v>
      </c>
      <c r="P29" s="22" t="s">
        <v>91</v>
      </c>
      <c r="Q29" s="62"/>
      <c r="R29" s="25" t="s">
        <v>103</v>
      </c>
      <c r="S29" s="67" t="s">
        <v>69</v>
      </c>
      <c r="T29" s="29"/>
      <c r="U29" s="21" t="s">
        <v>112</v>
      </c>
      <c r="V29" s="28"/>
      <c r="W29" s="117"/>
      <c r="X29" s="131"/>
      <c r="Y29" s="132"/>
      <c r="Z29" s="96">
        <v>2009</v>
      </c>
    </row>
    <row r="30" spans="1:26" x14ac:dyDescent="0.4">
      <c r="A30" s="96">
        <v>2010</v>
      </c>
      <c r="B30" s="40" t="s">
        <v>36</v>
      </c>
      <c r="C30" s="38" t="s">
        <v>45</v>
      </c>
      <c r="D30" s="86" t="str">
        <f>'Data1988-2026England'!B25</f>
        <v>Leicester</v>
      </c>
      <c r="E30" s="89" t="str">
        <f>'Data1988-2026England'!F25</f>
        <v>Saracens</v>
      </c>
      <c r="F30" s="44" t="s">
        <v>51</v>
      </c>
      <c r="G30" s="45" t="s">
        <v>54</v>
      </c>
      <c r="H30" s="62"/>
      <c r="I30" s="68" t="s">
        <v>41</v>
      </c>
      <c r="J30" s="69" t="s">
        <v>52</v>
      </c>
      <c r="K30" s="283" t="s">
        <v>45</v>
      </c>
      <c r="L30" s="283" t="s">
        <v>44</v>
      </c>
      <c r="M30" s="40" t="s">
        <v>37</v>
      </c>
      <c r="N30" s="45" t="s">
        <v>46</v>
      </c>
      <c r="O30" s="354" t="s">
        <v>89</v>
      </c>
      <c r="P30" s="27" t="s">
        <v>95</v>
      </c>
      <c r="Q30" s="62"/>
      <c r="R30" s="46" t="s">
        <v>100</v>
      </c>
      <c r="S30" s="62" t="s">
        <v>67</v>
      </c>
      <c r="T30" s="29"/>
      <c r="U30" s="28"/>
      <c r="V30" s="28"/>
      <c r="W30" s="117"/>
      <c r="X30" s="131"/>
      <c r="Y30" s="132"/>
      <c r="Z30" s="96">
        <v>2010</v>
      </c>
    </row>
    <row r="31" spans="1:26" x14ac:dyDescent="0.4">
      <c r="A31" s="96">
        <v>2011</v>
      </c>
      <c r="B31" s="37" t="s">
        <v>44</v>
      </c>
      <c r="C31" s="38" t="s">
        <v>45</v>
      </c>
      <c r="D31" s="86" t="str">
        <f>'Data1988-2026England'!B26</f>
        <v>Saracens</v>
      </c>
      <c r="E31" s="89" t="str">
        <f>'Data1988-2026England'!F26</f>
        <v>Leicester</v>
      </c>
      <c r="F31" s="44" t="s">
        <v>41</v>
      </c>
      <c r="G31" s="45" t="s">
        <v>72</v>
      </c>
      <c r="H31" s="62"/>
      <c r="I31" s="37" t="s">
        <v>45</v>
      </c>
      <c r="J31" s="118" t="s">
        <v>26</v>
      </c>
      <c r="K31" s="282" t="s">
        <v>41</v>
      </c>
      <c r="L31" s="282" t="s">
        <v>54</v>
      </c>
      <c r="M31" s="86" t="s">
        <v>25</v>
      </c>
      <c r="N31" s="45" t="s">
        <v>53</v>
      </c>
      <c r="O31" s="353" t="s">
        <v>90</v>
      </c>
      <c r="P31" s="22" t="s">
        <v>87</v>
      </c>
      <c r="Q31" s="62"/>
      <c r="R31" s="99" t="s">
        <v>61</v>
      </c>
      <c r="S31" s="66" t="s">
        <v>68</v>
      </c>
      <c r="T31" s="29"/>
      <c r="U31" s="28"/>
      <c r="V31" s="19" t="s">
        <v>67</v>
      </c>
      <c r="W31" s="69" t="s">
        <v>62</v>
      </c>
      <c r="X31" s="130" t="s">
        <v>68</v>
      </c>
      <c r="Y31" s="129" t="s">
        <v>64</v>
      </c>
      <c r="Z31" s="96">
        <v>2011</v>
      </c>
    </row>
    <row r="32" spans="1:26" x14ac:dyDescent="0.4">
      <c r="A32" s="96">
        <v>2012</v>
      </c>
      <c r="B32" s="40" t="s">
        <v>36</v>
      </c>
      <c r="C32" s="38" t="s">
        <v>45</v>
      </c>
      <c r="D32" s="86" t="str">
        <f>'Data1988-2026England'!B27</f>
        <v>Harlequins</v>
      </c>
      <c r="E32" s="89" t="str">
        <f>'Data1988-2026England'!F27</f>
        <v>Leicester</v>
      </c>
      <c r="F32" s="44" t="s">
        <v>41</v>
      </c>
      <c r="G32" s="45" t="s">
        <v>46</v>
      </c>
      <c r="H32" s="62"/>
      <c r="I32" s="37" t="s">
        <v>45</v>
      </c>
      <c r="J32" s="272" t="s">
        <v>43</v>
      </c>
      <c r="K32" s="282" t="s">
        <v>51</v>
      </c>
      <c r="L32" s="351" t="s">
        <v>59</v>
      </c>
      <c r="M32" s="68" t="s">
        <v>52</v>
      </c>
      <c r="N32" s="45" t="s">
        <v>46</v>
      </c>
      <c r="O32" s="60" t="s">
        <v>91</v>
      </c>
      <c r="P32" s="27" t="s">
        <v>86</v>
      </c>
      <c r="Q32" s="62"/>
      <c r="R32" s="26" t="s">
        <v>102</v>
      </c>
      <c r="S32" s="62" t="s">
        <v>67</v>
      </c>
      <c r="T32" s="29"/>
      <c r="U32" s="28"/>
      <c r="V32" s="28"/>
      <c r="W32" s="117"/>
      <c r="X32" s="131"/>
      <c r="Y32" s="132"/>
      <c r="Z32" s="96">
        <v>2012</v>
      </c>
    </row>
    <row r="33" spans="1:26" x14ac:dyDescent="0.4">
      <c r="A33" s="96">
        <v>2013</v>
      </c>
      <c r="B33" s="37" t="s">
        <v>45</v>
      </c>
      <c r="C33" s="38" t="s">
        <v>43</v>
      </c>
      <c r="D33" s="86" t="str">
        <f>'Data1988-2026England'!B28</f>
        <v>Leicester</v>
      </c>
      <c r="E33" s="89" t="str">
        <f>'Data1988-2026England'!F28</f>
        <v>Northampton</v>
      </c>
      <c r="F33" s="44" t="s">
        <v>55</v>
      </c>
      <c r="G33" s="45" t="s">
        <v>46</v>
      </c>
      <c r="H33" s="62"/>
      <c r="I33" s="68" t="s">
        <v>46</v>
      </c>
      <c r="J33" s="69" t="s">
        <v>51</v>
      </c>
      <c r="K33" s="281" t="s">
        <v>24</v>
      </c>
      <c r="L33" s="283" t="s">
        <v>44</v>
      </c>
      <c r="M33" s="37" t="s">
        <v>45</v>
      </c>
      <c r="N33" s="45" t="s">
        <v>53</v>
      </c>
      <c r="O33" s="60" t="s">
        <v>91</v>
      </c>
      <c r="P33" s="23" t="s">
        <v>88</v>
      </c>
      <c r="Q33" s="192"/>
      <c r="R33" s="26" t="s">
        <v>64</v>
      </c>
      <c r="S33" s="62" t="s">
        <v>67</v>
      </c>
      <c r="T33" s="29"/>
      <c r="U33" s="20" t="s">
        <v>110</v>
      </c>
      <c r="V33" s="28"/>
      <c r="W33" s="117"/>
      <c r="X33" s="131"/>
      <c r="Y33" s="132"/>
      <c r="Z33" s="96">
        <v>2013</v>
      </c>
    </row>
    <row r="34" spans="1:26" x14ac:dyDescent="0.4">
      <c r="A34" s="96">
        <v>2014</v>
      </c>
      <c r="B34" s="37" t="s">
        <v>45</v>
      </c>
      <c r="C34" s="41" t="s">
        <v>78</v>
      </c>
      <c r="D34" s="86" t="str">
        <f>'Data1988-2026England'!B29</f>
        <v>Northampton</v>
      </c>
      <c r="E34" s="89" t="str">
        <f>'Data1988-2026England'!F29</f>
        <v>Saracens</v>
      </c>
      <c r="F34" s="44" t="s">
        <v>46</v>
      </c>
      <c r="G34" s="45" t="s">
        <v>55</v>
      </c>
      <c r="H34" s="62"/>
      <c r="I34" s="68" t="s">
        <v>46</v>
      </c>
      <c r="J34" s="118" t="s">
        <v>24</v>
      </c>
      <c r="K34" s="282" t="s">
        <v>51</v>
      </c>
      <c r="L34" s="283" t="s">
        <v>44</v>
      </c>
      <c r="M34" s="86" t="s">
        <v>26</v>
      </c>
      <c r="N34" s="89" t="s">
        <v>21</v>
      </c>
      <c r="O34" s="353" t="s">
        <v>92</v>
      </c>
      <c r="P34" s="22" t="s">
        <v>87</v>
      </c>
      <c r="Q34" s="62"/>
      <c r="R34" s="25" t="s">
        <v>65</v>
      </c>
      <c r="S34" s="62" t="s">
        <v>67</v>
      </c>
      <c r="T34" s="29"/>
      <c r="U34" s="28"/>
      <c r="V34" s="28"/>
      <c r="W34" s="117"/>
      <c r="X34" s="131"/>
      <c r="Y34" s="132"/>
      <c r="Z34" s="96">
        <v>2014</v>
      </c>
    </row>
    <row r="35" spans="1:26" x14ac:dyDescent="0.4">
      <c r="A35" s="96">
        <v>2015</v>
      </c>
      <c r="B35" s="42" t="s">
        <v>78</v>
      </c>
      <c r="C35" s="38" t="s">
        <v>44</v>
      </c>
      <c r="D35" s="86" t="str">
        <f>'Data1988-2026England'!B30</f>
        <v>Saracens</v>
      </c>
      <c r="E35" s="89" t="str">
        <f>'Data1988-2026England'!F30</f>
        <v>Bath</v>
      </c>
      <c r="F35" s="44" t="s">
        <v>53</v>
      </c>
      <c r="G35" s="45" t="s">
        <v>51</v>
      </c>
      <c r="H35" s="62"/>
      <c r="I35" s="68" t="s">
        <v>46</v>
      </c>
      <c r="J35" s="69" t="s">
        <v>51</v>
      </c>
      <c r="K35" s="283" t="s">
        <v>45</v>
      </c>
      <c r="L35" s="281" t="s">
        <v>24</v>
      </c>
      <c r="M35" s="86" t="s">
        <v>28</v>
      </c>
      <c r="N35" s="41" t="s">
        <v>59</v>
      </c>
      <c r="O35" s="60" t="s">
        <v>93</v>
      </c>
      <c r="P35" s="22" t="s">
        <v>94</v>
      </c>
      <c r="Q35" s="62"/>
      <c r="R35" s="25" t="s">
        <v>65</v>
      </c>
      <c r="S35" s="66" t="s">
        <v>68</v>
      </c>
      <c r="T35" s="29"/>
      <c r="U35" s="28"/>
      <c r="V35" s="19" t="s">
        <v>67</v>
      </c>
      <c r="W35" s="66" t="s">
        <v>68</v>
      </c>
      <c r="X35" s="140" t="s">
        <v>69</v>
      </c>
      <c r="Y35" s="139" t="s">
        <v>128</v>
      </c>
      <c r="Z35" s="96">
        <v>2015</v>
      </c>
    </row>
    <row r="36" spans="1:26" x14ac:dyDescent="0.4">
      <c r="A36" s="96">
        <v>2016</v>
      </c>
      <c r="B36" s="37" t="s">
        <v>79</v>
      </c>
      <c r="C36" s="38" t="s">
        <v>45</v>
      </c>
      <c r="D36" s="86" t="str">
        <f>'Data1988-2026England'!B31</f>
        <v>Saracens</v>
      </c>
      <c r="E36" s="89" t="str">
        <f>'Data1988-2026England'!F31</f>
        <v>Exeter</v>
      </c>
      <c r="F36" s="44" t="s">
        <v>73</v>
      </c>
      <c r="G36" s="45" t="s">
        <v>46</v>
      </c>
      <c r="H36" s="62"/>
      <c r="I36" s="86" t="s">
        <v>24</v>
      </c>
      <c r="J36" s="69" t="s">
        <v>73</v>
      </c>
      <c r="K36" s="281" t="s">
        <v>4</v>
      </c>
      <c r="L36" s="281" t="s">
        <v>22</v>
      </c>
      <c r="M36" s="68" t="s">
        <v>72</v>
      </c>
      <c r="N36" s="89" t="s">
        <v>25</v>
      </c>
      <c r="O36" s="60" t="s">
        <v>94</v>
      </c>
      <c r="P36" s="27" t="s">
        <v>96</v>
      </c>
      <c r="Q36" s="62"/>
      <c r="R36" s="99" t="s">
        <v>101</v>
      </c>
      <c r="S36" s="62" t="s">
        <v>67</v>
      </c>
      <c r="T36" s="29"/>
      <c r="U36" s="28"/>
      <c r="V36" s="28"/>
      <c r="W36" s="117"/>
      <c r="X36" s="131"/>
      <c r="Y36" s="132"/>
      <c r="Z36" s="96">
        <v>2016</v>
      </c>
    </row>
    <row r="37" spans="1:26" x14ac:dyDescent="0.4">
      <c r="A37" s="96">
        <v>2017</v>
      </c>
      <c r="B37" s="40" t="s">
        <v>77</v>
      </c>
      <c r="C37" s="38" t="s">
        <v>44</v>
      </c>
      <c r="D37" s="86" t="str">
        <f>'Data1988-2026England'!B32</f>
        <v>Exeter</v>
      </c>
      <c r="E37" s="89" t="str">
        <f>'Data1988-2026England'!F32</f>
        <v>Wasps</v>
      </c>
      <c r="F37" s="44" t="s">
        <v>51</v>
      </c>
      <c r="G37" s="45" t="s">
        <v>46</v>
      </c>
      <c r="H37" s="62"/>
      <c r="I37" s="86" t="s">
        <v>24</v>
      </c>
      <c r="J37" s="69" t="s">
        <v>51</v>
      </c>
      <c r="K37" s="283" t="s">
        <v>45</v>
      </c>
      <c r="L37" s="283" t="s">
        <v>44</v>
      </c>
      <c r="M37" s="68" t="s">
        <v>53</v>
      </c>
      <c r="N37" s="89" t="s">
        <v>28</v>
      </c>
      <c r="O37" s="60" t="s">
        <v>87</v>
      </c>
      <c r="P37" s="27" t="s">
        <v>96</v>
      </c>
      <c r="Q37" s="62"/>
      <c r="R37" s="99" t="s">
        <v>61</v>
      </c>
      <c r="S37" s="62" t="s">
        <v>67</v>
      </c>
      <c r="T37" s="29"/>
      <c r="U37" s="19" t="s">
        <v>130</v>
      </c>
      <c r="V37" s="28"/>
      <c r="W37" s="117"/>
      <c r="X37" s="131"/>
      <c r="Y37" s="132"/>
      <c r="Z37" s="96">
        <v>2017</v>
      </c>
    </row>
    <row r="38" spans="1:26" x14ac:dyDescent="0.4">
      <c r="A38" s="96">
        <v>2018</v>
      </c>
      <c r="B38" s="37" t="s">
        <v>45</v>
      </c>
      <c r="C38" s="39" t="s">
        <v>77</v>
      </c>
      <c r="D38" s="86" t="str">
        <f>'Data1988-2026England'!B33</f>
        <v>Saracens</v>
      </c>
      <c r="E38" s="89" t="str">
        <f>'Data1988-2026England'!F33</f>
        <v>Exeter</v>
      </c>
      <c r="F38" s="44" t="s">
        <v>55</v>
      </c>
      <c r="G38" s="45" t="s">
        <v>72</v>
      </c>
      <c r="H38" s="62"/>
      <c r="I38" s="37" t="s">
        <v>45</v>
      </c>
      <c r="J38" s="69" t="s">
        <v>73</v>
      </c>
      <c r="K38" s="280" t="s">
        <v>77</v>
      </c>
      <c r="L38" s="283" t="s">
        <v>44</v>
      </c>
      <c r="M38" s="40" t="s">
        <v>37</v>
      </c>
      <c r="N38" s="89" t="s">
        <v>28</v>
      </c>
      <c r="O38" s="60" t="s">
        <v>87</v>
      </c>
      <c r="P38" s="27" t="s">
        <v>96</v>
      </c>
      <c r="Q38" s="62"/>
      <c r="R38" s="25" t="s">
        <v>103</v>
      </c>
      <c r="S38" s="62" t="s">
        <v>67</v>
      </c>
      <c r="T38" s="29"/>
      <c r="U38" s="28"/>
      <c r="V38" s="28"/>
      <c r="W38" s="117"/>
      <c r="X38" s="131"/>
      <c r="Y38" s="132"/>
      <c r="Z38" s="96">
        <v>2018</v>
      </c>
    </row>
    <row r="39" spans="1:26" ht="15.4" thickBot="1" x14ac:dyDescent="0.45">
      <c r="A39" s="96">
        <v>2019</v>
      </c>
      <c r="B39" s="37" t="s">
        <v>45</v>
      </c>
      <c r="C39" s="41" t="s">
        <v>78</v>
      </c>
      <c r="D39" s="86" t="str">
        <f>'Data1988-2026England'!B34</f>
        <v>Saracens</v>
      </c>
      <c r="E39" s="89" t="str">
        <f>'Data1988-2026England'!F34</f>
        <v>Exeter</v>
      </c>
      <c r="F39" s="44" t="s">
        <v>41</v>
      </c>
      <c r="G39" s="45" t="s">
        <v>51</v>
      </c>
      <c r="H39" s="62"/>
      <c r="I39" s="86" t="s">
        <v>24</v>
      </c>
      <c r="J39" s="272" t="s">
        <v>45</v>
      </c>
      <c r="K39" s="282" t="s">
        <v>41</v>
      </c>
      <c r="L39" s="283" t="s">
        <v>44</v>
      </c>
      <c r="M39" s="68" t="s">
        <v>51</v>
      </c>
      <c r="N39" s="45" t="s">
        <v>125</v>
      </c>
      <c r="O39" s="60" t="s">
        <v>87</v>
      </c>
      <c r="P39" s="114" t="s">
        <v>126</v>
      </c>
      <c r="Q39" s="193"/>
      <c r="R39" s="26" t="s">
        <v>102</v>
      </c>
      <c r="S39" s="67" t="s">
        <v>69</v>
      </c>
      <c r="T39" s="29"/>
      <c r="U39" s="28"/>
      <c r="V39" s="21" t="s">
        <v>69</v>
      </c>
      <c r="W39" s="118" t="s">
        <v>61</v>
      </c>
      <c r="X39" s="133" t="s">
        <v>67</v>
      </c>
      <c r="Y39" s="129" t="s">
        <v>64</v>
      </c>
      <c r="Z39" s="98">
        <v>2019</v>
      </c>
    </row>
    <row r="40" spans="1:26" ht="15.4" x14ac:dyDescent="0.45">
      <c r="A40" s="96">
        <v>2020</v>
      </c>
      <c r="B40" s="37" t="s">
        <v>45</v>
      </c>
      <c r="C40" s="38" t="s">
        <v>43</v>
      </c>
      <c r="D40" s="86" t="str">
        <f>'Data1988-2026England'!B35</f>
        <v>Exeter</v>
      </c>
      <c r="E40" s="89" t="str">
        <f>'Data1988-2026England'!F35</f>
        <v>Wasps</v>
      </c>
      <c r="F40" s="397" t="s">
        <v>129</v>
      </c>
      <c r="G40" s="398"/>
      <c r="H40" s="188"/>
      <c r="I40" s="86" t="s">
        <v>33</v>
      </c>
      <c r="J40" s="69" t="s">
        <v>73</v>
      </c>
      <c r="K40" s="282" t="s">
        <v>41</v>
      </c>
      <c r="L40" s="281" t="s">
        <v>24</v>
      </c>
      <c r="M40" s="86" t="s">
        <v>32</v>
      </c>
      <c r="N40" s="45" t="s">
        <v>46</v>
      </c>
      <c r="O40" s="397" t="s">
        <v>129</v>
      </c>
      <c r="P40" s="398"/>
      <c r="Q40" s="188"/>
      <c r="R40" s="99" t="s">
        <v>61</v>
      </c>
      <c r="S40" s="62" t="s">
        <v>67</v>
      </c>
      <c r="T40" s="29"/>
      <c r="U40" s="28"/>
      <c r="V40" s="28"/>
      <c r="W40" s="117"/>
      <c r="X40" s="117"/>
      <c r="Y40" s="29"/>
      <c r="Z40" s="96">
        <v>2020</v>
      </c>
    </row>
    <row r="41" spans="1:26" ht="25.5" customHeight="1" x14ac:dyDescent="0.35">
      <c r="A41" s="401" t="s">
        <v>149</v>
      </c>
      <c r="B41" s="402"/>
      <c r="C41" s="402"/>
      <c r="D41" s="402"/>
      <c r="E41" s="402"/>
      <c r="F41" s="402"/>
      <c r="G41" s="402"/>
      <c r="H41" s="402"/>
      <c r="I41" s="402"/>
      <c r="J41" s="402"/>
      <c r="K41" s="402"/>
      <c r="L41" s="402"/>
      <c r="M41" s="402"/>
      <c r="N41" s="402"/>
      <c r="O41" s="402"/>
      <c r="P41" s="402"/>
      <c r="Q41" s="402"/>
      <c r="R41" s="349"/>
      <c r="S41" s="349"/>
      <c r="T41" s="349"/>
      <c r="U41" s="349"/>
      <c r="V41" s="349"/>
      <c r="W41" s="349"/>
      <c r="X41" s="349"/>
      <c r="Y41" s="349"/>
      <c r="Z41" s="350"/>
    </row>
    <row r="42" spans="1:26" x14ac:dyDescent="0.4">
      <c r="A42" s="96">
        <v>2021</v>
      </c>
      <c r="B42" s="37" t="s">
        <v>45</v>
      </c>
      <c r="C42" s="38" t="s">
        <v>44</v>
      </c>
      <c r="D42" s="106" t="str">
        <f>'Data1988-2026England'!B36</f>
        <v>Harlequins</v>
      </c>
      <c r="E42" s="89" t="str">
        <f>'Data1988-2026England'!F36</f>
        <v>Exeter</v>
      </c>
      <c r="F42" s="68" t="s">
        <v>41</v>
      </c>
      <c r="G42" s="45" t="s">
        <v>125</v>
      </c>
      <c r="H42" s="62"/>
      <c r="I42" s="68" t="s">
        <v>41</v>
      </c>
      <c r="J42" s="69" t="s">
        <v>125</v>
      </c>
      <c r="K42" s="283" t="s">
        <v>45</v>
      </c>
      <c r="L42" s="282" t="s">
        <v>80</v>
      </c>
      <c r="M42" s="68" t="s">
        <v>72</v>
      </c>
      <c r="N42" s="89" t="s">
        <v>4</v>
      </c>
      <c r="O42" s="60" t="s">
        <v>85</v>
      </c>
      <c r="P42" s="22" t="s">
        <v>93</v>
      </c>
      <c r="Q42" s="62"/>
      <c r="R42" s="26" t="s">
        <v>64</v>
      </c>
      <c r="S42" s="62" t="s">
        <v>67</v>
      </c>
      <c r="T42" s="29"/>
      <c r="U42" s="21" t="s">
        <v>112</v>
      </c>
      <c r="V42" s="28"/>
      <c r="W42" s="117"/>
      <c r="X42" s="117"/>
      <c r="Y42" s="29"/>
      <c r="Z42" s="96">
        <v>2021</v>
      </c>
    </row>
    <row r="43" spans="1:26" x14ac:dyDescent="0.4">
      <c r="A43" s="96">
        <v>2022</v>
      </c>
      <c r="B43" s="21" t="s">
        <v>95</v>
      </c>
      <c r="C43" s="27" t="s">
        <v>89</v>
      </c>
      <c r="D43" s="106" t="str">
        <f>'Data1988-2026England'!B37</f>
        <v>Leicester</v>
      </c>
      <c r="E43" s="89" t="str">
        <f>'Data1988-2026England'!F37</f>
        <v>Saracens</v>
      </c>
      <c r="F43" s="68" t="s">
        <v>72</v>
      </c>
      <c r="G43" s="45" t="s">
        <v>55</v>
      </c>
      <c r="I43" s="68" t="s">
        <v>125</v>
      </c>
      <c r="J43" s="272" t="s">
        <v>45</v>
      </c>
      <c r="K43" s="282" t="s">
        <v>41</v>
      </c>
      <c r="L43" s="282" t="s">
        <v>73</v>
      </c>
      <c r="M43" s="68" t="s">
        <v>145</v>
      </c>
      <c r="N43" s="45" t="s">
        <v>46</v>
      </c>
      <c r="O43" s="60" t="s">
        <v>87</v>
      </c>
      <c r="P43" s="22" t="s">
        <v>85</v>
      </c>
      <c r="R43" s="46" t="s">
        <v>100</v>
      </c>
      <c r="S43" s="62" t="s">
        <v>67</v>
      </c>
      <c r="T43" s="29"/>
      <c r="U43" s="28"/>
      <c r="V43" s="28"/>
      <c r="W43" s="117"/>
      <c r="X43" s="117"/>
      <c r="Y43" s="29"/>
      <c r="Z43" s="98">
        <v>2022</v>
      </c>
    </row>
    <row r="44" spans="1:26" ht="15.4" thickBot="1" x14ac:dyDescent="0.45">
      <c r="A44" s="96">
        <v>2023</v>
      </c>
      <c r="B44" s="37" t="s">
        <v>44</v>
      </c>
      <c r="C44" s="27" t="s">
        <v>95</v>
      </c>
      <c r="D44" s="106" t="str">
        <f>'Data1988-2026England'!B38</f>
        <v>Saracens</v>
      </c>
      <c r="E44" s="89" t="str">
        <f>'Data1988-2026England'!F38</f>
        <v>Sale</v>
      </c>
      <c r="F44" s="68" t="s">
        <v>41</v>
      </c>
      <c r="G44" s="45" t="s">
        <v>125</v>
      </c>
      <c r="I44" s="68" t="s">
        <v>125</v>
      </c>
      <c r="J44" s="272" t="s">
        <v>45</v>
      </c>
      <c r="K44" s="282" t="s">
        <v>41</v>
      </c>
      <c r="L44" s="281" t="s">
        <v>33</v>
      </c>
      <c r="M44" s="68" t="s">
        <v>46</v>
      </c>
      <c r="N44" s="41" t="s">
        <v>78</v>
      </c>
      <c r="O44" s="60" t="s">
        <v>87</v>
      </c>
      <c r="P44" s="22" t="s">
        <v>91</v>
      </c>
      <c r="R44" s="25" t="s">
        <v>103</v>
      </c>
      <c r="S44" s="62" t="s">
        <v>67</v>
      </c>
      <c r="T44" s="29"/>
      <c r="U44" s="28"/>
      <c r="V44" s="21" t="s">
        <v>69</v>
      </c>
      <c r="W44" s="119" t="s">
        <v>67</v>
      </c>
      <c r="X44" s="266" t="s">
        <v>61</v>
      </c>
      <c r="Y44" s="139" t="s">
        <v>128</v>
      </c>
      <c r="Z44" s="96">
        <v>2023</v>
      </c>
    </row>
    <row r="45" spans="1:26" x14ac:dyDescent="0.4">
      <c r="A45" s="96">
        <v>2024</v>
      </c>
      <c r="B45" s="42" t="s">
        <v>78</v>
      </c>
      <c r="C45" s="27" t="s">
        <v>89</v>
      </c>
      <c r="D45" s="106" t="str">
        <f>'Data1988-2026England'!B39</f>
        <v>Northampton</v>
      </c>
      <c r="E45" s="89" t="str">
        <f>'Data1988-2026England'!F39</f>
        <v>Bath</v>
      </c>
      <c r="F45" s="68" t="s">
        <v>41</v>
      </c>
      <c r="G45" s="45" t="s">
        <v>80</v>
      </c>
      <c r="I45" s="68" t="s">
        <v>41</v>
      </c>
      <c r="J45" s="272" t="s">
        <v>45</v>
      </c>
      <c r="K45" s="281" t="s">
        <v>25</v>
      </c>
      <c r="L45" s="281" t="s">
        <v>26</v>
      </c>
      <c r="M45" s="21" t="s">
        <v>86</v>
      </c>
      <c r="N45" s="89" t="s">
        <v>28</v>
      </c>
      <c r="O45" s="60" t="s">
        <v>85</v>
      </c>
      <c r="P45" s="22" t="s">
        <v>91</v>
      </c>
      <c r="R45" s="25" t="s">
        <v>65</v>
      </c>
      <c r="S45" s="67" t="s">
        <v>69</v>
      </c>
      <c r="T45" s="29"/>
      <c r="U45" s="28"/>
      <c r="V45" s="28"/>
      <c r="W45" s="117"/>
      <c r="X45" s="117"/>
      <c r="Y45" s="29"/>
      <c r="Z45" s="96">
        <v>2024</v>
      </c>
    </row>
    <row r="46" spans="1:26" x14ac:dyDescent="0.4">
      <c r="A46" s="96">
        <v>2025</v>
      </c>
      <c r="B46" s="37" t="s">
        <v>45</v>
      </c>
      <c r="C46" s="27" t="s">
        <v>89</v>
      </c>
      <c r="D46" s="106" t="str">
        <f>'Data1988-2026England'!B40</f>
        <v>Bath</v>
      </c>
      <c r="E46" s="89" t="str">
        <f>'Data1988-2026England'!F40</f>
        <v>Leicester</v>
      </c>
      <c r="F46" s="68" t="s">
        <v>41</v>
      </c>
      <c r="G46" s="45" t="s">
        <v>80</v>
      </c>
      <c r="I46" s="68" t="s">
        <v>80</v>
      </c>
      <c r="J46" s="118" t="s">
        <v>26</v>
      </c>
      <c r="K46" s="283" t="s">
        <v>45</v>
      </c>
      <c r="L46" s="282" t="s">
        <v>41</v>
      </c>
      <c r="M46" s="86" t="s">
        <v>21</v>
      </c>
      <c r="N46" s="45" t="s">
        <v>145</v>
      </c>
      <c r="O46" s="60" t="s">
        <v>87</v>
      </c>
      <c r="P46" s="22" t="s">
        <v>91</v>
      </c>
      <c r="R46" s="46" t="s">
        <v>62</v>
      </c>
      <c r="S46" s="67" t="s">
        <v>69</v>
      </c>
      <c r="T46" s="29"/>
      <c r="U46" s="20" t="s">
        <v>110</v>
      </c>
      <c r="V46" s="28"/>
      <c r="W46" s="117"/>
      <c r="X46" s="117"/>
      <c r="Y46" s="29"/>
      <c r="Z46" s="98">
        <v>2025</v>
      </c>
    </row>
    <row r="47" spans="1:26" x14ac:dyDescent="0.4">
      <c r="A47" s="96">
        <v>2026</v>
      </c>
      <c r="B47" s="37" t="s">
        <v>45</v>
      </c>
      <c r="C47" s="27" t="s">
        <v>89</v>
      </c>
      <c r="D47" s="106" t="str">
        <f>'Data1988-2026England'!B41</f>
        <v>Northampton</v>
      </c>
      <c r="E47" s="89" t="str">
        <f>'Data1988-2026England'!F41</f>
        <v>Exeter</v>
      </c>
      <c r="F47" s="68" t="s">
        <v>41</v>
      </c>
      <c r="G47" s="45" t="s">
        <v>72</v>
      </c>
      <c r="I47" s="68" t="s">
        <v>80</v>
      </c>
      <c r="J47" s="272" t="s">
        <v>45</v>
      </c>
      <c r="K47" s="282" t="s">
        <v>46</v>
      </c>
      <c r="L47" s="281" t="s">
        <v>21</v>
      </c>
      <c r="M47" s="68" t="s">
        <v>72</v>
      </c>
      <c r="N47" s="272" t="s">
        <v>43</v>
      </c>
      <c r="O47" s="60" t="s">
        <v>94</v>
      </c>
      <c r="P47" s="22" t="s">
        <v>91</v>
      </c>
      <c r="R47" s="46" t="s">
        <v>62</v>
      </c>
      <c r="S47" s="377" t="s">
        <v>274</v>
      </c>
      <c r="T47" s="377"/>
      <c r="U47" s="28"/>
      <c r="V47" s="28"/>
      <c r="W47" s="117"/>
      <c r="X47" s="117"/>
      <c r="Y47" s="29"/>
      <c r="Z47" s="96">
        <v>2026</v>
      </c>
    </row>
    <row r="48" spans="1:26" x14ac:dyDescent="0.4">
      <c r="A48" s="96">
        <v>2027</v>
      </c>
      <c r="T48" s="273"/>
      <c r="U48" s="28"/>
      <c r="Z48" s="96">
        <v>2027</v>
      </c>
    </row>
    <row r="49" spans="1:26" x14ac:dyDescent="0.4">
      <c r="A49" s="96">
        <v>2028</v>
      </c>
      <c r="T49" s="273"/>
      <c r="U49" s="28"/>
      <c r="V49" s="28"/>
      <c r="W49" s="117"/>
      <c r="X49" s="117"/>
      <c r="Y49" s="29"/>
      <c r="Z49" s="98">
        <v>2028</v>
      </c>
    </row>
    <row r="50" spans="1:26" x14ac:dyDescent="0.4">
      <c r="A50" s="96">
        <v>2029</v>
      </c>
      <c r="V50" s="28"/>
      <c r="W50" s="117"/>
      <c r="X50" s="117"/>
      <c r="Y50" s="29"/>
      <c r="Z50" s="96">
        <v>2029</v>
      </c>
    </row>
    <row r="51" spans="1:26" x14ac:dyDescent="0.4">
      <c r="A51" s="96">
        <v>2030</v>
      </c>
      <c r="S51" s="377" t="s">
        <v>274</v>
      </c>
      <c r="T51" s="377"/>
      <c r="U51" s="28"/>
      <c r="V51" s="28"/>
      <c r="W51" s="117"/>
      <c r="X51" s="117"/>
      <c r="Y51" s="29"/>
      <c r="Z51" s="96">
        <v>2030</v>
      </c>
    </row>
    <row r="52" spans="1:26" x14ac:dyDescent="0.4">
      <c r="A52" s="96">
        <v>2031</v>
      </c>
      <c r="T52" s="273"/>
      <c r="U52" s="28"/>
      <c r="Z52" s="98">
        <v>2031</v>
      </c>
    </row>
    <row r="53" spans="1:26" x14ac:dyDescent="0.4">
      <c r="A53" s="96">
        <v>2032</v>
      </c>
      <c r="T53" s="273"/>
      <c r="U53" s="28"/>
      <c r="V53" s="28"/>
      <c r="W53" s="117"/>
      <c r="X53" s="117"/>
      <c r="Y53" s="29"/>
      <c r="Z53" s="96">
        <v>2032</v>
      </c>
    </row>
    <row r="54" spans="1:26" x14ac:dyDescent="0.4">
      <c r="A54" s="96">
        <v>2033</v>
      </c>
      <c r="V54" s="28"/>
      <c r="W54" s="117"/>
      <c r="X54" s="117"/>
      <c r="Y54" s="29"/>
      <c r="Z54" s="96">
        <v>2033</v>
      </c>
    </row>
    <row r="55" spans="1:26" x14ac:dyDescent="0.4">
      <c r="A55" s="96">
        <v>2034</v>
      </c>
      <c r="S55" s="377" t="s">
        <v>274</v>
      </c>
      <c r="T55" s="273"/>
      <c r="U55" s="28"/>
      <c r="V55" s="28"/>
      <c r="W55" s="117"/>
      <c r="X55" s="117"/>
      <c r="Y55" s="29"/>
      <c r="Z55" s="98">
        <v>2034</v>
      </c>
    </row>
  </sheetData>
  <sheetProtection sheet="1" objects="1" scenarios="1"/>
  <sortState xmlns:xlrd2="http://schemas.microsoft.com/office/spreadsheetml/2017/richdata2" ref="AT4:BG46">
    <sortCondition descending="1" ref="BF7:BF46"/>
  </sortState>
  <mergeCells count="17">
    <mergeCell ref="K16:L16"/>
    <mergeCell ref="F40:G40"/>
    <mergeCell ref="O40:P40"/>
    <mergeCell ref="A15:Q15"/>
    <mergeCell ref="A41:Q41"/>
    <mergeCell ref="Z1:Z2"/>
    <mergeCell ref="A1:A2"/>
    <mergeCell ref="U1:U2"/>
    <mergeCell ref="B1:C1"/>
    <mergeCell ref="F1:G1"/>
    <mergeCell ref="O1:P1"/>
    <mergeCell ref="D1:E1"/>
    <mergeCell ref="M1:N1"/>
    <mergeCell ref="V1:Y1"/>
    <mergeCell ref="X2:Y2"/>
    <mergeCell ref="I1:L1"/>
    <mergeCell ref="R1:T1"/>
  </mergeCells>
  <phoneticPr fontId="4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6FB3-BA76-4CF1-A221-5ADC816EB7D1}">
  <sheetPr codeName="Sheet9"/>
  <dimension ref="A1:AS56"/>
  <sheetViews>
    <sheetView workbookViewId="0">
      <selection activeCell="AJ9" sqref="AJ9"/>
    </sheetView>
  </sheetViews>
  <sheetFormatPr defaultRowHeight="15" x14ac:dyDescent="0.4"/>
  <cols>
    <col min="1" max="1" width="2.3984375" style="16" customWidth="1"/>
    <col min="2" max="2" width="18.86328125" style="7" bestFit="1" customWidth="1"/>
    <col min="3" max="3" width="3.3984375" style="7" bestFit="1" customWidth="1"/>
    <col min="4" max="4" width="3.59765625" style="7" bestFit="1" customWidth="1"/>
    <col min="5" max="5" width="3.73046875" style="7" bestFit="1" customWidth="1"/>
    <col min="6" max="6" width="2.1328125" style="2" customWidth="1"/>
    <col min="7" max="7" width="12.73046875" style="7" bestFit="1" customWidth="1"/>
    <col min="8" max="8" width="3.3984375" style="7" bestFit="1" customWidth="1"/>
    <col min="9" max="9" width="3.59765625" style="7" bestFit="1" customWidth="1"/>
    <col min="10" max="10" width="3.73046875" style="7" bestFit="1" customWidth="1"/>
    <col min="11" max="11" width="2.1328125" style="2" customWidth="1"/>
    <col min="12" max="12" width="10.265625" style="14" bestFit="1" customWidth="1"/>
    <col min="13" max="13" width="3.3984375" bestFit="1" customWidth="1"/>
    <col min="14" max="14" width="3.59765625" bestFit="1" customWidth="1"/>
    <col min="15" max="15" width="3.73046875" style="2" bestFit="1" customWidth="1"/>
    <col min="16" max="16" width="2.1328125" style="2" customWidth="1"/>
    <col min="17" max="17" width="11.86328125" style="2" bestFit="1" customWidth="1"/>
    <col min="18" max="18" width="3.3984375" bestFit="1" customWidth="1"/>
    <col min="19" max="19" width="3.59765625" bestFit="1" customWidth="1"/>
    <col min="20" max="20" width="3.73046875" bestFit="1" customWidth="1"/>
    <col min="21" max="21" width="2.1328125" style="2" customWidth="1"/>
    <col min="22" max="22" width="5.73046875" bestFit="1" customWidth="1"/>
    <col min="23" max="23" width="7.1328125" bestFit="1" customWidth="1"/>
    <col min="24" max="24" width="4.265625" bestFit="1" customWidth="1"/>
    <col min="25" max="25" width="18.86328125" style="7" bestFit="1" customWidth="1"/>
    <col min="26" max="26" width="4.1328125" bestFit="1" customWidth="1"/>
    <col min="27" max="28" width="6.59765625" bestFit="1" customWidth="1"/>
    <col min="29" max="29" width="6" bestFit="1" customWidth="1"/>
    <col min="30" max="30" width="5.3984375" style="7" bestFit="1" customWidth="1"/>
    <col min="31" max="32" width="7.73046875" style="7" bestFit="1" customWidth="1"/>
    <col min="33" max="33" width="4.59765625" style="7" bestFit="1" customWidth="1"/>
    <col min="34" max="34" width="7.86328125" style="7" bestFit="1" customWidth="1"/>
    <col min="35" max="35" width="6.3984375" style="7" customWidth="1"/>
    <col min="36" max="36" width="7.265625" style="7" customWidth="1"/>
    <col min="37" max="37" width="1.53125" style="2" customWidth="1"/>
    <col min="38" max="38" width="5.73046875" bestFit="1" customWidth="1"/>
    <col min="39" max="39" width="18.86328125" bestFit="1" customWidth="1"/>
    <col min="40" max="40" width="5.59765625" bestFit="1" customWidth="1"/>
    <col min="41" max="41" width="18.86328125" bestFit="1" customWidth="1"/>
    <col min="42" max="42" width="6.3984375" customWidth="1"/>
    <col min="43" max="43" width="18.86328125" bestFit="1" customWidth="1"/>
    <col min="44" max="44" width="6.86328125" bestFit="1" customWidth="1"/>
    <col min="45" max="45" width="5.73046875" bestFit="1" customWidth="1"/>
  </cols>
  <sheetData>
    <row r="1" spans="1:45" ht="22.5" x14ac:dyDescent="0.6">
      <c r="A1" s="197"/>
      <c r="B1" s="417" t="s">
        <v>227</v>
      </c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197"/>
      <c r="V1" s="417" t="s">
        <v>234</v>
      </c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198"/>
    </row>
    <row r="2" spans="1:45" ht="8.25" customHeight="1" x14ac:dyDescent="0.45">
      <c r="A2" s="197"/>
      <c r="U2" s="197"/>
      <c r="AK2" s="198"/>
    </row>
    <row r="3" spans="1:45" s="196" customFormat="1" ht="15.4" x14ac:dyDescent="0.45">
      <c r="A3" s="197"/>
      <c r="B3" s="418" t="s">
        <v>150</v>
      </c>
      <c r="C3" s="418"/>
      <c r="D3" s="418"/>
      <c r="E3" s="418"/>
      <c r="F3" s="197"/>
      <c r="G3" s="418" t="s">
        <v>151</v>
      </c>
      <c r="H3" s="418"/>
      <c r="I3" s="418"/>
      <c r="J3" s="418"/>
      <c r="K3" s="197"/>
      <c r="L3" s="418" t="s">
        <v>152</v>
      </c>
      <c r="M3" s="418"/>
      <c r="N3" s="418"/>
      <c r="O3" s="418"/>
      <c r="P3" s="197"/>
      <c r="Q3" s="418" t="s">
        <v>144</v>
      </c>
      <c r="R3" s="418"/>
      <c r="S3" s="418"/>
      <c r="T3" s="418"/>
      <c r="U3" s="197"/>
      <c r="V3" s="151" t="s">
        <v>144</v>
      </c>
      <c r="W3" s="322">
        <v>1996</v>
      </c>
      <c r="X3"/>
      <c r="Y3" s="7" t="s">
        <v>16</v>
      </c>
      <c r="Z3" s="356">
        <v>6</v>
      </c>
      <c r="AA3" s="356">
        <v>6</v>
      </c>
      <c r="AB3" s="356">
        <v>3</v>
      </c>
      <c r="AC3" s="2"/>
      <c r="AD3" s="322">
        <v>2</v>
      </c>
      <c r="AE3" s="322">
        <v>2</v>
      </c>
      <c r="AF3" s="322">
        <v>1</v>
      </c>
      <c r="AG3" s="14"/>
      <c r="AH3" s="322">
        <v>1</v>
      </c>
      <c r="AJ3" s="7"/>
      <c r="AK3" s="198"/>
    </row>
    <row r="4" spans="1:45" ht="17.649999999999999" x14ac:dyDescent="0.5">
      <c r="A4" s="198"/>
      <c r="B4" s="413" t="s">
        <v>146</v>
      </c>
      <c r="C4" s="413"/>
      <c r="D4" s="413"/>
      <c r="E4" s="413"/>
      <c r="F4" s="198"/>
      <c r="G4" s="416" t="s">
        <v>107</v>
      </c>
      <c r="H4" s="416"/>
      <c r="I4" s="416"/>
      <c r="J4" s="416"/>
      <c r="K4" s="198"/>
      <c r="L4" s="414" t="s">
        <v>148</v>
      </c>
      <c r="M4" s="414"/>
      <c r="N4" s="414"/>
      <c r="O4" s="414"/>
      <c r="P4" s="198"/>
      <c r="Q4" s="415" t="s">
        <v>84</v>
      </c>
      <c r="R4" s="415"/>
      <c r="S4" s="415"/>
      <c r="T4" s="415"/>
      <c r="U4" s="198"/>
      <c r="Y4" s="297" t="s">
        <v>235</v>
      </c>
      <c r="AD4" s="297" t="s">
        <v>236</v>
      </c>
      <c r="AK4" s="198"/>
      <c r="AM4" s="151" t="s">
        <v>237</v>
      </c>
    </row>
    <row r="5" spans="1:45" ht="13.15" x14ac:dyDescent="0.4">
      <c r="A5" s="198"/>
      <c r="B5" s="286"/>
      <c r="C5" s="286"/>
      <c r="D5" s="286"/>
      <c r="E5" s="286"/>
      <c r="F5" s="198"/>
      <c r="G5" s="286"/>
      <c r="H5" s="286"/>
      <c r="I5" s="286"/>
      <c r="J5" s="286"/>
      <c r="K5" s="198"/>
      <c r="L5" s="285"/>
      <c r="M5" s="149"/>
      <c r="N5" s="149"/>
      <c r="O5" s="287"/>
      <c r="P5" s="198"/>
      <c r="Q5" s="287"/>
      <c r="R5" s="149"/>
      <c r="S5" s="149"/>
      <c r="T5" s="149"/>
      <c r="U5" s="198"/>
      <c r="AK5" s="198"/>
      <c r="AM5" s="151"/>
    </row>
    <row r="6" spans="1:45" ht="13.15" x14ac:dyDescent="0.4">
      <c r="A6" s="198"/>
      <c r="B6" s="285" t="s">
        <v>7</v>
      </c>
      <c r="C6" s="69" t="s">
        <v>147</v>
      </c>
      <c r="D6" s="289" t="s">
        <v>229</v>
      </c>
      <c r="E6" s="69" t="s">
        <v>123</v>
      </c>
      <c r="F6" s="198"/>
      <c r="G6" s="285" t="s">
        <v>7</v>
      </c>
      <c r="H6" s="118" t="s">
        <v>147</v>
      </c>
      <c r="I6" s="289" t="s">
        <v>229</v>
      </c>
      <c r="J6" s="118" t="s">
        <v>123</v>
      </c>
      <c r="K6" s="198"/>
      <c r="L6" s="288" t="s">
        <v>7</v>
      </c>
      <c r="M6" s="194" t="s">
        <v>147</v>
      </c>
      <c r="N6" s="291" t="s">
        <v>229</v>
      </c>
      <c r="O6" s="194" t="s">
        <v>123</v>
      </c>
      <c r="P6" s="198"/>
      <c r="Q6" s="285" t="s">
        <v>7</v>
      </c>
      <c r="R6" s="195" t="s">
        <v>147</v>
      </c>
      <c r="S6" s="289" t="s">
        <v>229</v>
      </c>
      <c r="T6" s="195" t="s">
        <v>123</v>
      </c>
      <c r="U6" s="198"/>
      <c r="V6" s="182" t="s">
        <v>14</v>
      </c>
      <c r="W6" s="182" t="s">
        <v>2</v>
      </c>
      <c r="X6" s="182" t="s">
        <v>266</v>
      </c>
      <c r="Y6" s="182" t="s">
        <v>7</v>
      </c>
      <c r="Z6" s="357" t="s">
        <v>115</v>
      </c>
      <c r="AA6" s="357" t="s">
        <v>116</v>
      </c>
      <c r="AB6" s="357" t="s">
        <v>117</v>
      </c>
      <c r="AC6" s="358" t="s">
        <v>121</v>
      </c>
      <c r="AD6" s="182" t="s">
        <v>118</v>
      </c>
      <c r="AE6" s="182" t="s">
        <v>119</v>
      </c>
      <c r="AF6" s="182" t="s">
        <v>120</v>
      </c>
      <c r="AG6" s="299" t="s">
        <v>122</v>
      </c>
      <c r="AH6" s="182" t="s">
        <v>226</v>
      </c>
      <c r="AI6" s="83" t="s">
        <v>233</v>
      </c>
      <c r="AJ6" s="300" t="s">
        <v>16</v>
      </c>
      <c r="AK6" s="198"/>
      <c r="AL6" s="182" t="s">
        <v>14</v>
      </c>
      <c r="AM6" s="182" t="s">
        <v>7</v>
      </c>
      <c r="AN6" s="199" t="s">
        <v>8</v>
      </c>
      <c r="AO6" s="182" t="s">
        <v>7</v>
      </c>
      <c r="AP6" s="83" t="s">
        <v>233</v>
      </c>
      <c r="AQ6" s="182" t="s">
        <v>7</v>
      </c>
      <c r="AR6" s="300" t="s">
        <v>16</v>
      </c>
      <c r="AS6" s="182" t="s">
        <v>14</v>
      </c>
    </row>
    <row r="7" spans="1:45" ht="13.15" x14ac:dyDescent="0.4">
      <c r="A7" s="198"/>
      <c r="B7" s="69" t="s">
        <v>41</v>
      </c>
      <c r="C7" s="285">
        <f>COUNTIF('Data1984-2026World'!F:F,$B7)</f>
        <v>18</v>
      </c>
      <c r="D7" s="290">
        <f>COUNTIF('Data1984-2026World'!G:G,$B7)</f>
        <v>3</v>
      </c>
      <c r="E7" s="285">
        <f t="shared" ref="E7:E24" si="0">C7*$R$24+D7*$S$24</f>
        <v>57</v>
      </c>
      <c r="F7" s="198"/>
      <c r="G7" s="118" t="s">
        <v>4</v>
      </c>
      <c r="H7" s="285">
        <f>COUNTIF('Data1984-2026World'!D:D,$G7)</f>
        <v>11</v>
      </c>
      <c r="I7" s="290">
        <f>COUNTIF('Data1984-2026World'!E:E,$G7)</f>
        <v>8</v>
      </c>
      <c r="J7" s="285">
        <f t="shared" ref="J7:J18" si="1">H7*$R$24+I7*$S$24</f>
        <v>41</v>
      </c>
      <c r="K7" s="198"/>
      <c r="L7" s="183" t="s">
        <v>45</v>
      </c>
      <c r="M7" s="285">
        <f>COUNTIF('Data1984-2026World'!B:B,$L7)</f>
        <v>10</v>
      </c>
      <c r="N7" s="290">
        <f>COUNTIF('Data1984-2026World'!C:C,$L7)</f>
        <v>5</v>
      </c>
      <c r="O7" s="285">
        <f t="shared" ref="O7:O17" si="2">M7*$R$24+N7*$S$24</f>
        <v>35</v>
      </c>
      <c r="P7" s="198"/>
      <c r="Q7" s="62" t="s">
        <v>87</v>
      </c>
      <c r="R7" s="285">
        <f>COUNTIF('Data1984-2026World'!O:O,$Q7)</f>
        <v>13</v>
      </c>
      <c r="S7" s="290">
        <f>COUNTIF('Data1984-2026World'!P:P,$Q7)</f>
        <v>4</v>
      </c>
      <c r="T7" s="285">
        <f t="shared" ref="T7:T19" si="3">R7*$R$24+S7</f>
        <v>43</v>
      </c>
      <c r="U7" s="198"/>
      <c r="V7" s="298">
        <f>ROW()-6</f>
        <v>1</v>
      </c>
      <c r="W7" s="83" t="s">
        <v>124</v>
      </c>
      <c r="X7" s="83" t="s">
        <v>105</v>
      </c>
      <c r="Y7" s="83" t="s">
        <v>41</v>
      </c>
      <c r="Z7" s="359">
        <f>COUNTIFS('Data1984-2026World'!B$3:B$99,$Y7,'Data1984-2026World'!$A$3:$A$99,"&gt;="&amp;$W$3)+COUNTIFS('Data1984-2026World'!D$3:D$99,$Y7,'Data1984-2026World'!$A$3:$A$99,"&gt;="&amp;$W$3)+COUNTIFS('Data1984-2026World'!F$3:F$99,$Y7,'Data1984-2026World'!$A$3:$A$99,"&gt;="&amp;$W$3)+COUNTIFS('Data1984-2026World'!O$3:O$99,$Y7,'Data1984-2026World'!$A$3:$A$99,"&gt;="&amp;$W$3)</f>
        <v>13</v>
      </c>
      <c r="AA7" s="359">
        <f>COUNTIFS('Data1984-2026World'!I$3:I$99,$Y7,'Data1984-2026World'!$A$3:$A$99,"&gt;="&amp;$W$3)</f>
        <v>6</v>
      </c>
      <c r="AB7" s="359">
        <f>COUNTIFS('Data1984-2026World'!M$3:M$99,$Y7,'Data1984-2026World'!$A$3:$A$99,"&gt;="&amp;$W$3)</f>
        <v>0</v>
      </c>
      <c r="AC7" s="360">
        <f>SUM(Z7:AB7)</f>
        <v>19</v>
      </c>
      <c r="AD7" s="112">
        <f>COUNTIFS('Data1984-2026World'!C$3:C$99,$Y7,'Data1984-2026World'!$A$3:$A$99,"&gt;="&amp;$W$3)+COUNTIFS('Data1984-2026World'!E$3:E$99,$Y7,'Data1984-2026World'!$A$3:$A$99,"&gt;="&amp;$W$3)+COUNTIFS('Data1984-2026World'!G$3:G$99,$Y7,'Data1984-2026World'!$A$3:$A$99,"&gt;="&amp;$W$3)+COUNTIFS('Data1984-2026World'!P$3:P$99,$Y7,'Data1984-2026World'!$A$3:$A$99,"&gt;="&amp;$W$3)</f>
        <v>2</v>
      </c>
      <c r="AE7" s="112">
        <f>COUNTIFS('Data1984-2026World'!J$3:J$99,$Y7,'Data1984-2026World'!$A$3:$A$99,"&gt;="&amp;$W$3)</f>
        <v>2</v>
      </c>
      <c r="AF7" s="112">
        <f>COUNTIFS('Data1984-2026World'!N$3:N$99,$Y7,'Data1984-2026World'!$A$3:$A$99,"&gt;="&amp;$W$3)</f>
        <v>0</v>
      </c>
      <c r="AG7" s="113">
        <f>SUM(AD7:AF7)</f>
        <v>4</v>
      </c>
      <c r="AH7" s="112">
        <f>COUNTIFS('Data1984-2026World'!K$3:K$99,$Y7,'Data1984-2026World'!$A$3:$A$99,"&gt;="&amp;$W$3)+COUNTIFS('Data1984-2026World'!L$3:L$99,$Y7,'Data1984-2026World'!$A$3:$A$99,"&gt;="&amp;$W$3)</f>
        <v>9</v>
      </c>
      <c r="AI7" s="295">
        <f>AG7+AC7</f>
        <v>23</v>
      </c>
      <c r="AJ7" s="296">
        <f>SUMPRODUCT($Z$3:$AB$3,Z7:AB7)+SUMPRODUCT($AD$3:$AF$3,AD7:AF7)+AH7</f>
        <v>131</v>
      </c>
      <c r="AK7" s="198"/>
      <c r="AL7" s="182">
        <f>ROW()-6</f>
        <v>1</v>
      </c>
      <c r="AM7" s="83" t="s">
        <v>41</v>
      </c>
      <c r="AN7" s="303">
        <v>19</v>
      </c>
      <c r="AO7" s="84" t="s">
        <v>45</v>
      </c>
      <c r="AP7" s="302">
        <v>25</v>
      </c>
      <c r="AQ7" s="83" t="s">
        <v>41</v>
      </c>
      <c r="AR7" s="301">
        <v>131</v>
      </c>
      <c r="AS7" s="182">
        <f>ROW()-6</f>
        <v>1</v>
      </c>
    </row>
    <row r="8" spans="1:45" ht="13.15" x14ac:dyDescent="0.4">
      <c r="A8" s="198"/>
      <c r="B8" s="69" t="s">
        <v>53</v>
      </c>
      <c r="C8" s="285">
        <f>COUNTIF('Data1984-2026World'!F:F,$B8)</f>
        <v>6</v>
      </c>
      <c r="D8" s="290">
        <f>COUNTIF('Data1984-2026World'!G:G,$B8)</f>
        <v>1</v>
      </c>
      <c r="E8" s="285">
        <f t="shared" si="0"/>
        <v>19</v>
      </c>
      <c r="F8" s="198"/>
      <c r="G8" s="118" t="s">
        <v>21</v>
      </c>
      <c r="H8" s="285">
        <f>COUNTIF('Data1984-2026World'!D:D,$G8)</f>
        <v>7</v>
      </c>
      <c r="I8" s="290">
        <f>COUNTIF('Data1984-2026World'!E:E,$G8)</f>
        <v>6</v>
      </c>
      <c r="J8" s="285">
        <f t="shared" si="1"/>
        <v>27</v>
      </c>
      <c r="K8" s="198"/>
      <c r="L8" s="183" t="s">
        <v>44</v>
      </c>
      <c r="M8" s="285">
        <f>COUNTIF('Data1984-2026World'!B:B,$L8)</f>
        <v>4</v>
      </c>
      <c r="N8" s="290">
        <f>COUNTIF('Data1984-2026World'!C:C,$L8)</f>
        <v>5</v>
      </c>
      <c r="O8" s="285">
        <f t="shared" si="2"/>
        <v>17</v>
      </c>
      <c r="P8" s="198"/>
      <c r="Q8" s="62" t="s">
        <v>85</v>
      </c>
      <c r="R8" s="285">
        <f>COUNTIF('Data1984-2026World'!O:O,$Q8)</f>
        <v>5</v>
      </c>
      <c r="S8" s="290">
        <f>COUNTIF('Data1984-2026World'!P:P,$Q8)</f>
        <v>2</v>
      </c>
      <c r="T8" s="285">
        <f t="shared" si="3"/>
        <v>17</v>
      </c>
      <c r="U8" s="198"/>
      <c r="V8" s="298">
        <f>ROW()-6</f>
        <v>2</v>
      </c>
      <c r="W8" s="84" t="s">
        <v>148</v>
      </c>
      <c r="X8" s="84" t="s">
        <v>106</v>
      </c>
      <c r="Y8" s="84" t="s">
        <v>45</v>
      </c>
      <c r="Z8" s="359">
        <f>COUNTIFS('Data1984-2026World'!B$3:B$99,$Y8,'Data1984-2026World'!$A$3:$A$99,"&gt;="&amp;$W$3)+COUNTIFS('Data1984-2026World'!D$3:D$99,$Y8,'Data1984-2026World'!$A$3:$A$99,"&gt;="&amp;$W$3)+COUNTIFS('Data1984-2026World'!F$3:F$99,$Y8,'Data1984-2026World'!$A$3:$A$99,"&gt;="&amp;$W$3)+COUNTIFS('Data1984-2026World'!O$3:O$99,$Y8,'Data1984-2026World'!$A$3:$A$99,"&gt;="&amp;$W$3)</f>
        <v>10</v>
      </c>
      <c r="AA8" s="359">
        <f>COUNTIFS('Data1984-2026World'!I$3:I$99,$Y8,'Data1984-2026World'!$A$3:$A$99,"&gt;="&amp;$W$3)</f>
        <v>4</v>
      </c>
      <c r="AB8" s="359">
        <f>COUNTIFS('Data1984-2026World'!M$3:M$99,$Y8,'Data1984-2026World'!$A$3:$A$99,"&gt;="&amp;$W$3)</f>
        <v>1</v>
      </c>
      <c r="AC8" s="360">
        <f>SUM(Z8:AB8)</f>
        <v>15</v>
      </c>
      <c r="AD8" s="112">
        <f>COUNTIFS('Data1984-2026World'!C$3:C$99,$Y8,'Data1984-2026World'!$A$3:$A$99,"&gt;="&amp;$W$3)+COUNTIFS('Data1984-2026World'!E$3:E$99,$Y8,'Data1984-2026World'!$A$3:$A$99,"&gt;="&amp;$W$3)+COUNTIFS('Data1984-2026World'!G$3:G$99,$Y8,'Data1984-2026World'!$A$3:$A$99,"&gt;="&amp;$W$3)+COUNTIFS('Data1984-2026World'!P$3:P$99,$Y8,'Data1984-2026World'!$A$3:$A$99,"&gt;="&amp;$W$3)</f>
        <v>5</v>
      </c>
      <c r="AE8" s="112">
        <f>COUNTIFS('Data1984-2026World'!J$3:J$99,$Y8,'Data1984-2026World'!$A$3:$A$99,"&gt;="&amp;$W$3)</f>
        <v>5</v>
      </c>
      <c r="AF8" s="112">
        <f>COUNTIFS('Data1984-2026World'!N$3:N$99,$Y8,'Data1984-2026World'!$A$3:$A$99,"&gt;="&amp;$W$3)</f>
        <v>0</v>
      </c>
      <c r="AG8" s="113">
        <f>SUM(AD8:AF8)</f>
        <v>10</v>
      </c>
      <c r="AH8" s="112">
        <f>COUNTIFS('Data1984-2026World'!K$3:K$99,$Y8,'Data1984-2026World'!$A$3:$A$99,"&gt;="&amp;$W$3)+COUNTIFS('Data1984-2026World'!L$3:L$99,$Y8,'Data1984-2026World'!$A$3:$A$99,"&gt;="&amp;$W$3)</f>
        <v>7</v>
      </c>
      <c r="AI8" s="295">
        <f>AG8+AC8</f>
        <v>25</v>
      </c>
      <c r="AJ8" s="296">
        <f>SUMPRODUCT($Z$3:$AB$3,Z8:AB8)+SUMPRODUCT($AD$3:$AF$3,AD8:AF8)+AH8</f>
        <v>114</v>
      </c>
      <c r="AK8" s="198"/>
      <c r="AL8" s="182">
        <f t="shared" ref="AL8:AL26" si="4">ROW()-6</f>
        <v>2</v>
      </c>
      <c r="AM8" s="84" t="s">
        <v>45</v>
      </c>
      <c r="AN8" s="303">
        <v>15</v>
      </c>
      <c r="AO8" s="83" t="s">
        <v>41</v>
      </c>
      <c r="AP8" s="302">
        <v>23</v>
      </c>
      <c r="AQ8" s="84" t="s">
        <v>45</v>
      </c>
      <c r="AR8" s="301">
        <v>114</v>
      </c>
      <c r="AS8" s="182">
        <f t="shared" ref="AS8:AS26" si="5">ROW()-6</f>
        <v>2</v>
      </c>
    </row>
    <row r="9" spans="1:45" ht="13.15" x14ac:dyDescent="0.4">
      <c r="A9" s="198"/>
      <c r="B9" s="69" t="s">
        <v>46</v>
      </c>
      <c r="C9" s="285">
        <f>COUNTIF('Data1984-2026World'!F:F,$B9)</f>
        <v>3</v>
      </c>
      <c r="D9" s="290">
        <f>COUNTIF('Data1984-2026World'!G:G,$B9)</f>
        <v>6</v>
      </c>
      <c r="E9" s="285">
        <f t="shared" si="0"/>
        <v>15</v>
      </c>
      <c r="F9" s="198"/>
      <c r="G9" s="118" t="s">
        <v>22</v>
      </c>
      <c r="H9" s="285">
        <f>COUNTIF('Data1984-2026World'!D:D,$G9)</f>
        <v>6</v>
      </c>
      <c r="I9" s="290">
        <f>COUNTIF('Data1984-2026World'!E:E,$G9)</f>
        <v>6</v>
      </c>
      <c r="J9" s="285">
        <f t="shared" si="1"/>
        <v>24</v>
      </c>
      <c r="K9" s="198"/>
      <c r="L9" s="184" t="s">
        <v>36</v>
      </c>
      <c r="M9" s="285">
        <f>COUNTIF('Data1984-2026World'!B:B,$L9)</f>
        <v>4</v>
      </c>
      <c r="N9" s="290">
        <f>COUNTIF('Data1984-2026World'!C:C,$L9)</f>
        <v>1</v>
      </c>
      <c r="O9" s="285">
        <f t="shared" si="2"/>
        <v>13</v>
      </c>
      <c r="P9" s="198"/>
      <c r="Q9" s="62" t="s">
        <v>91</v>
      </c>
      <c r="R9" s="285">
        <f>COUNTIF('Data1984-2026World'!O:O,$Q9)</f>
        <v>2</v>
      </c>
      <c r="S9" s="290">
        <f>COUNTIF('Data1984-2026World'!P:P,$Q9)</f>
        <v>5</v>
      </c>
      <c r="T9" s="285">
        <f t="shared" si="3"/>
        <v>11</v>
      </c>
      <c r="U9" s="198"/>
      <c r="V9" s="298">
        <f>ROW()-6</f>
        <v>3</v>
      </c>
      <c r="W9" s="110" t="s">
        <v>40</v>
      </c>
      <c r="X9" s="110" t="s">
        <v>104</v>
      </c>
      <c r="Y9" s="110" t="s">
        <v>4</v>
      </c>
      <c r="Z9" s="359">
        <f>COUNTIFS('Data1984-2026World'!B$3:B$99,$Y9,'Data1984-2026World'!$A$3:$A$99,"&gt;="&amp;$W$3)+COUNTIFS('Data1984-2026World'!D$3:D$99,$Y9,'Data1984-2026World'!$A$3:$A$99,"&gt;="&amp;$W$3)+COUNTIFS('Data1984-2026World'!F$3:F$99,$Y9,'Data1984-2026World'!$A$3:$A$99,"&gt;="&amp;$W$3)+COUNTIFS('Data1984-2026World'!O$3:O$99,$Y9,'Data1984-2026World'!$A$3:$A$99,"&gt;="&amp;$W$3)</f>
        <v>9</v>
      </c>
      <c r="AA9" s="359">
        <f>COUNTIFS('Data1984-2026World'!I$3:I$99,$Y9,'Data1984-2026World'!$A$3:$A$99,"&gt;="&amp;$W$3)</f>
        <v>2</v>
      </c>
      <c r="AB9" s="359">
        <f>COUNTIFS('Data1984-2026World'!M$3:M$99,$Y9,'Data1984-2026World'!$A$3:$A$99,"&gt;="&amp;$W$3)</f>
        <v>0</v>
      </c>
      <c r="AC9" s="360">
        <f>SUM(Z9:AB9)</f>
        <v>11</v>
      </c>
      <c r="AD9" s="112">
        <f>COUNTIFS('Data1984-2026World'!C$3:C$99,$Y9,'Data1984-2026World'!$A$3:$A$99,"&gt;="&amp;$W$3)+COUNTIFS('Data1984-2026World'!E$3:E$99,$Y9,'Data1984-2026World'!$A$3:$A$99,"&gt;="&amp;$W$3)+COUNTIFS('Data1984-2026World'!G$3:G$99,$Y9,'Data1984-2026World'!$A$3:$A$99,"&gt;="&amp;$W$3)+COUNTIFS('Data1984-2026World'!P$3:P$99,$Y9,'Data1984-2026World'!$A$3:$A$99,"&gt;="&amp;$W$3)</f>
        <v>7</v>
      </c>
      <c r="AE9" s="112">
        <f>COUNTIFS('Data1984-2026World'!J$3:J$99,$Y9,'Data1984-2026World'!$A$3:$A$99,"&gt;="&amp;$W$3)</f>
        <v>3</v>
      </c>
      <c r="AF9" s="112">
        <f>COUNTIFS('Data1984-2026World'!N$3:N$99,$Y9,'Data1984-2026World'!$A$3:$A$99,"&gt;="&amp;$W$3)</f>
        <v>1</v>
      </c>
      <c r="AG9" s="113">
        <f>SUM(AD9:AF9)</f>
        <v>11</v>
      </c>
      <c r="AH9" s="112">
        <f>COUNTIFS('Data1984-2026World'!K$3:K$99,$Y9,'Data1984-2026World'!$A$3:$A$99,"&gt;="&amp;$W$3)+COUNTIFS('Data1984-2026World'!L$3:L$99,$Y9,'Data1984-2026World'!$A$3:$A$99,"&gt;="&amp;$W$3)</f>
        <v>2</v>
      </c>
      <c r="AI9" s="295">
        <f>AG9+AC9</f>
        <v>22</v>
      </c>
      <c r="AJ9" s="296">
        <f>SUMPRODUCT($Z$3:$AB$3,Z9:AB9)+SUMPRODUCT($AD$3:$AF$3,AD9:AF9)+AH9</f>
        <v>89</v>
      </c>
      <c r="AK9" s="198"/>
      <c r="AL9" s="182">
        <f t="shared" si="4"/>
        <v>3</v>
      </c>
      <c r="AM9" s="110" t="s">
        <v>4</v>
      </c>
      <c r="AN9" s="303">
        <v>11</v>
      </c>
      <c r="AO9" s="110" t="s">
        <v>4</v>
      </c>
      <c r="AP9" s="302">
        <v>22</v>
      </c>
      <c r="AQ9" s="110" t="s">
        <v>4</v>
      </c>
      <c r="AR9" s="301">
        <v>89</v>
      </c>
      <c r="AS9" s="182">
        <f t="shared" si="5"/>
        <v>3</v>
      </c>
    </row>
    <row r="10" spans="1:45" ht="13.15" x14ac:dyDescent="0.4">
      <c r="A10" s="198"/>
      <c r="B10" s="69" t="s">
        <v>55</v>
      </c>
      <c r="C10" s="285">
        <f>COUNTIF('Data1984-2026World'!F:F,$B10)</f>
        <v>3</v>
      </c>
      <c r="D10" s="290">
        <f>COUNTIF('Data1984-2026World'!G:G,$B10)</f>
        <v>3</v>
      </c>
      <c r="E10" s="285">
        <f t="shared" si="0"/>
        <v>12</v>
      </c>
      <c r="F10" s="198"/>
      <c r="G10" s="118" t="s">
        <v>24</v>
      </c>
      <c r="H10" s="285">
        <f>COUNTIF('Data1984-2026World'!D:D,$G10)</f>
        <v>6</v>
      </c>
      <c r="I10" s="290">
        <f>COUNTIF('Data1984-2026World'!E:E,$G10)</f>
        <v>4</v>
      </c>
      <c r="J10" s="285">
        <f t="shared" si="1"/>
        <v>22</v>
      </c>
      <c r="K10" s="198"/>
      <c r="L10" s="185" t="s">
        <v>78</v>
      </c>
      <c r="M10" s="285">
        <f>COUNTIF('Data1984-2026World'!B:B,$L10)</f>
        <v>2</v>
      </c>
      <c r="N10" s="290">
        <f>COUNTIF('Data1984-2026World'!C:C,$L10)</f>
        <v>2</v>
      </c>
      <c r="O10" s="285">
        <f t="shared" si="2"/>
        <v>8</v>
      </c>
      <c r="P10" s="198"/>
      <c r="Q10" s="66" t="s">
        <v>88</v>
      </c>
      <c r="R10" s="285">
        <f>COUNTIF('Data1984-2026World'!O:O,$Q10)</f>
        <v>2</v>
      </c>
      <c r="S10" s="290">
        <f>COUNTIF('Data1984-2026World'!P:P,$Q10)</f>
        <v>4</v>
      </c>
      <c r="T10" s="285">
        <f t="shared" si="3"/>
        <v>10</v>
      </c>
      <c r="U10" s="198"/>
      <c r="V10" s="298">
        <f>ROW()-6</f>
        <v>4</v>
      </c>
      <c r="W10" s="110" t="s">
        <v>40</v>
      </c>
      <c r="X10" s="110" t="s">
        <v>104</v>
      </c>
      <c r="Y10" s="110" t="s">
        <v>24</v>
      </c>
      <c r="Z10" s="359">
        <f>COUNTIFS('Data1984-2026World'!B$3:B$99,$Y10,'Data1984-2026World'!$A$3:$A$99,"&gt;="&amp;$W$3)+COUNTIFS('Data1984-2026World'!D$3:D$99,$Y10,'Data1984-2026World'!$A$3:$A$99,"&gt;="&amp;$W$3)+COUNTIFS('Data1984-2026World'!F$3:F$99,$Y10,'Data1984-2026World'!$A$3:$A$99,"&gt;="&amp;$W$3)+COUNTIFS('Data1984-2026World'!O$3:O$99,$Y10,'Data1984-2026World'!$A$3:$A$99,"&gt;="&amp;$W$3)</f>
        <v>6</v>
      </c>
      <c r="AA10" s="359">
        <f>COUNTIFS('Data1984-2026World'!I$3:I$99,$Y10,'Data1984-2026World'!$A$3:$A$99,"&gt;="&amp;$W$3)</f>
        <v>3</v>
      </c>
      <c r="AB10" s="359">
        <f>COUNTIFS('Data1984-2026World'!M$3:M$99,$Y10,'Data1984-2026World'!$A$3:$A$99,"&gt;="&amp;$W$3)</f>
        <v>0</v>
      </c>
      <c r="AC10" s="360">
        <f>SUM(Z10:AB10)</f>
        <v>9</v>
      </c>
      <c r="AD10" s="112">
        <f>COUNTIFS('Data1984-2026World'!C$3:C$99,$Y10,'Data1984-2026World'!$A$3:$A$99,"&gt;="&amp;$W$3)+COUNTIFS('Data1984-2026World'!E$3:E$99,$Y10,'Data1984-2026World'!$A$3:$A$99,"&gt;="&amp;$W$3)+COUNTIFS('Data1984-2026World'!G$3:G$99,$Y10,'Data1984-2026World'!$A$3:$A$99,"&gt;="&amp;$W$3)+COUNTIFS('Data1984-2026World'!P$3:P$99,$Y10,'Data1984-2026World'!$A$3:$A$99,"&gt;="&amp;$W$3)</f>
        <v>4</v>
      </c>
      <c r="AE10" s="112">
        <f>COUNTIFS('Data1984-2026World'!J$3:J$99,$Y10,'Data1984-2026World'!$A$3:$A$99,"&gt;="&amp;$W$3)</f>
        <v>1</v>
      </c>
      <c r="AF10" s="112">
        <f>COUNTIFS('Data1984-2026World'!N$3:N$99,$Y10,'Data1984-2026World'!$A$3:$A$99,"&gt;="&amp;$W$3)</f>
        <v>0</v>
      </c>
      <c r="AG10" s="113">
        <f>SUM(AD10:AF10)</f>
        <v>5</v>
      </c>
      <c r="AH10" s="112">
        <f>COUNTIFS('Data1984-2026World'!K$3:K$99,$Y10,'Data1984-2026World'!$A$3:$A$99,"&gt;="&amp;$W$3)+COUNTIFS('Data1984-2026World'!L$3:L$99,$Y10,'Data1984-2026World'!$A$3:$A$99,"&gt;="&amp;$W$3)</f>
        <v>4</v>
      </c>
      <c r="AI10" s="295">
        <f>AG10+AC10</f>
        <v>14</v>
      </c>
      <c r="AJ10" s="296">
        <f>SUMPRODUCT($Z$3:$AB$3,Z10:AB10)+SUMPRODUCT($AD$3:$AF$3,AD10:AF10)+AH10</f>
        <v>68</v>
      </c>
      <c r="AK10" s="198"/>
      <c r="AL10" s="182">
        <f t="shared" si="4"/>
        <v>4</v>
      </c>
      <c r="AM10" s="110" t="s">
        <v>24</v>
      </c>
      <c r="AN10" s="303">
        <v>9</v>
      </c>
      <c r="AO10" s="110" t="s">
        <v>24</v>
      </c>
      <c r="AP10" s="302">
        <v>14</v>
      </c>
      <c r="AQ10" s="110" t="s">
        <v>24</v>
      </c>
      <c r="AR10" s="301">
        <v>68</v>
      </c>
      <c r="AS10" s="182">
        <f t="shared" si="5"/>
        <v>4</v>
      </c>
    </row>
    <row r="11" spans="1:45" ht="13.15" x14ac:dyDescent="0.4">
      <c r="A11" s="198"/>
      <c r="B11" s="69" t="s">
        <v>51</v>
      </c>
      <c r="C11" s="285">
        <f>COUNTIF('Data1984-2026World'!F:F,$B11)</f>
        <v>2</v>
      </c>
      <c r="D11" s="290">
        <f>COUNTIF('Data1984-2026World'!G:G,$B11)</f>
        <v>5</v>
      </c>
      <c r="E11" s="285">
        <f t="shared" si="0"/>
        <v>11</v>
      </c>
      <c r="F11" s="198"/>
      <c r="G11" s="118" t="s">
        <v>26</v>
      </c>
      <c r="H11" s="285">
        <f>COUNTIF('Data1984-2026World'!D:D,$G11)</f>
        <v>3</v>
      </c>
      <c r="I11" s="290">
        <f>COUNTIF('Data1984-2026World'!E:E,$G11)</f>
        <v>2</v>
      </c>
      <c r="J11" s="285">
        <f t="shared" si="1"/>
        <v>11</v>
      </c>
      <c r="K11" s="198"/>
      <c r="L11" s="184" t="s">
        <v>77</v>
      </c>
      <c r="M11" s="285">
        <f>COUNTIF('Data1984-2026World'!B:B,$L11)</f>
        <v>2</v>
      </c>
      <c r="N11" s="290">
        <f>COUNTIF('Data1984-2026World'!C:C,$L11)</f>
        <v>1</v>
      </c>
      <c r="O11" s="285">
        <f t="shared" si="2"/>
        <v>7</v>
      </c>
      <c r="P11" s="198"/>
      <c r="Q11" s="67" t="s">
        <v>89</v>
      </c>
      <c r="R11" s="285">
        <f>COUNTIF('Data1984-2026World'!O:O,$Q11)</f>
        <v>3</v>
      </c>
      <c r="S11" s="290">
        <f>COUNTIF('Data1984-2026World'!P:P,$Q11)</f>
        <v>0</v>
      </c>
      <c r="T11" s="285">
        <f t="shared" si="3"/>
        <v>9</v>
      </c>
      <c r="U11" s="198"/>
      <c r="V11" s="298">
        <f>ROW()-6</f>
        <v>5</v>
      </c>
      <c r="W11" s="84" t="s">
        <v>148</v>
      </c>
      <c r="X11" s="84" t="s">
        <v>106</v>
      </c>
      <c r="Y11" s="84" t="s">
        <v>44</v>
      </c>
      <c r="Z11" s="359">
        <f>COUNTIFS('Data1984-2026World'!B$3:B$99,$Y11,'Data1984-2026World'!$A$3:$A$99,"&gt;="&amp;$W$3)+COUNTIFS('Data1984-2026World'!D$3:D$99,$Y11,'Data1984-2026World'!$A$3:$A$99,"&gt;="&amp;$W$3)+COUNTIFS('Data1984-2026World'!F$3:F$99,$Y11,'Data1984-2026World'!$A$3:$A$99,"&gt;="&amp;$W$3)+COUNTIFS('Data1984-2026World'!O$3:O$99,$Y11,'Data1984-2026World'!$A$3:$A$99,"&gt;="&amp;$W$3)</f>
        <v>4</v>
      </c>
      <c r="AA11" s="359">
        <f>COUNTIFS('Data1984-2026World'!I$3:I$99,$Y11,'Data1984-2026World'!$A$3:$A$99,"&gt;="&amp;$W$3)</f>
        <v>2</v>
      </c>
      <c r="AB11" s="359">
        <f>COUNTIFS('Data1984-2026World'!M$3:M$99,$Y11,'Data1984-2026World'!$A$3:$A$99,"&gt;="&amp;$W$3)</f>
        <v>0</v>
      </c>
      <c r="AC11" s="360">
        <f>SUM(Z11:AB11)</f>
        <v>6</v>
      </c>
      <c r="AD11" s="112">
        <f>COUNTIFS('Data1984-2026World'!C$3:C$99,$Y11,'Data1984-2026World'!$A$3:$A$99,"&gt;="&amp;$W$3)+COUNTIFS('Data1984-2026World'!E$3:E$99,$Y11,'Data1984-2026World'!$A$3:$A$99,"&gt;="&amp;$W$3)+COUNTIFS('Data1984-2026World'!G$3:G$99,$Y11,'Data1984-2026World'!$A$3:$A$99,"&gt;="&amp;$W$3)+COUNTIFS('Data1984-2026World'!P$3:P$99,$Y11,'Data1984-2026World'!$A$3:$A$99,"&gt;="&amp;$W$3)</f>
        <v>5</v>
      </c>
      <c r="AE11" s="112">
        <f>COUNTIFS('Data1984-2026World'!J$3:J$99,$Y11,'Data1984-2026World'!$A$3:$A$99,"&gt;="&amp;$W$3)</f>
        <v>2</v>
      </c>
      <c r="AF11" s="112">
        <f>COUNTIFS('Data1984-2026World'!N$3:N$99,$Y11,'Data1984-2026World'!$A$3:$A$99,"&gt;="&amp;$W$3)</f>
        <v>0</v>
      </c>
      <c r="AG11" s="113">
        <f>SUM(AD11:AF11)</f>
        <v>7</v>
      </c>
      <c r="AH11" s="112">
        <f>COUNTIFS('Data1984-2026World'!K$3:K$99,$Y11,'Data1984-2026World'!$A$3:$A$99,"&gt;="&amp;$W$3)+COUNTIFS('Data1984-2026World'!L$3:L$99,$Y11,'Data1984-2026World'!$A$3:$A$99,"&gt;="&amp;$W$3)</f>
        <v>10</v>
      </c>
      <c r="AI11" s="295">
        <f>AG11+AC11</f>
        <v>13</v>
      </c>
      <c r="AJ11" s="296">
        <f>SUMPRODUCT($Z$3:$AB$3,Z11:AB11)+SUMPRODUCT($AD$3:$AF$3,AD11:AF11)+AH11</f>
        <v>60</v>
      </c>
      <c r="AK11" s="198"/>
      <c r="AL11" s="182">
        <f t="shared" si="4"/>
        <v>5</v>
      </c>
      <c r="AM11" s="110" t="s">
        <v>22</v>
      </c>
      <c r="AN11" s="303">
        <v>8</v>
      </c>
      <c r="AO11" s="84" t="s">
        <v>44</v>
      </c>
      <c r="AP11" s="302">
        <v>13</v>
      </c>
      <c r="AQ11" s="84" t="s">
        <v>44</v>
      </c>
      <c r="AR11" s="301">
        <v>60</v>
      </c>
      <c r="AS11" s="182">
        <f t="shared" si="5"/>
        <v>5</v>
      </c>
    </row>
    <row r="12" spans="1:45" ht="13.15" x14ac:dyDescent="0.4">
      <c r="A12" s="198"/>
      <c r="B12" s="69" t="s">
        <v>52</v>
      </c>
      <c r="C12" s="285">
        <f>COUNTIF('Data1984-2026World'!F:F,$B12)</f>
        <v>3</v>
      </c>
      <c r="D12" s="290">
        <f>COUNTIF('Data1984-2026World'!G:G,$B12)</f>
        <v>1</v>
      </c>
      <c r="E12" s="285">
        <f t="shared" si="0"/>
        <v>10</v>
      </c>
      <c r="F12" s="198"/>
      <c r="G12" s="118" t="s">
        <v>33</v>
      </c>
      <c r="H12" s="285">
        <f>COUNTIF('Data1984-2026World'!D:D,$G12)</f>
        <v>2</v>
      </c>
      <c r="I12" s="290">
        <f>COUNTIF('Data1984-2026World'!E:E,$G12)</f>
        <v>5</v>
      </c>
      <c r="J12" s="285">
        <f t="shared" si="1"/>
        <v>11</v>
      </c>
      <c r="K12" s="198"/>
      <c r="L12" s="183" t="s">
        <v>43</v>
      </c>
      <c r="M12" s="285">
        <f>COUNTIF('Data1984-2026World'!B:B,$L12)</f>
        <v>1</v>
      </c>
      <c r="N12" s="290">
        <f>COUNTIF('Data1984-2026World'!C:C,$L12)</f>
        <v>3</v>
      </c>
      <c r="O12" s="285">
        <f t="shared" si="2"/>
        <v>6</v>
      </c>
      <c r="P12" s="198"/>
      <c r="Q12" s="62" t="s">
        <v>94</v>
      </c>
      <c r="R12" s="285">
        <f>COUNTIF('Data1984-2026World'!O:O,$Q12)</f>
        <v>2</v>
      </c>
      <c r="S12" s="290">
        <f>COUNTIF('Data1984-2026World'!P:P,$Q12)</f>
        <v>2</v>
      </c>
      <c r="T12" s="285">
        <f t="shared" si="3"/>
        <v>8</v>
      </c>
      <c r="U12" s="198"/>
      <c r="V12" s="298">
        <f>ROW()-6</f>
        <v>6</v>
      </c>
      <c r="W12" s="110" t="s">
        <v>40</v>
      </c>
      <c r="X12" s="110" t="s">
        <v>104</v>
      </c>
      <c r="Y12" s="110" t="s">
        <v>22</v>
      </c>
      <c r="Z12" s="359">
        <f>COUNTIFS('Data1984-2026World'!B$3:B$99,$Y12,'Data1984-2026World'!$A$3:$A$99,"&gt;="&amp;$W$3)+COUNTIFS('Data1984-2026World'!D$3:D$99,$Y12,'Data1984-2026World'!$A$3:$A$99,"&gt;="&amp;$W$3)+COUNTIFS('Data1984-2026World'!F$3:F$99,$Y12,'Data1984-2026World'!$A$3:$A$99,"&gt;="&amp;$W$3)+COUNTIFS('Data1984-2026World'!O$3:O$99,$Y12,'Data1984-2026World'!$A$3:$A$99,"&gt;="&amp;$W$3)</f>
        <v>5</v>
      </c>
      <c r="AA12" s="359">
        <f>COUNTIFS('Data1984-2026World'!I$3:I$99,$Y12,'Data1984-2026World'!$A$3:$A$99,"&gt;="&amp;$W$3)</f>
        <v>2</v>
      </c>
      <c r="AB12" s="359">
        <f>COUNTIFS('Data1984-2026World'!M$3:M$99,$Y12,'Data1984-2026World'!$A$3:$A$99,"&gt;="&amp;$W$3)</f>
        <v>1</v>
      </c>
      <c r="AC12" s="360">
        <f>SUM(Z12:AB12)</f>
        <v>8</v>
      </c>
      <c r="AD12" s="112">
        <f>COUNTIFS('Data1984-2026World'!C$3:C$99,$Y12,'Data1984-2026World'!$A$3:$A$99,"&gt;="&amp;$W$3)+COUNTIFS('Data1984-2026World'!E$3:E$99,$Y12,'Data1984-2026World'!$A$3:$A$99,"&gt;="&amp;$W$3)+COUNTIFS('Data1984-2026World'!G$3:G$99,$Y12,'Data1984-2026World'!$A$3:$A$99,"&gt;="&amp;$W$3)+COUNTIFS('Data1984-2026World'!P$3:P$99,$Y12,'Data1984-2026World'!$A$3:$A$99,"&gt;="&amp;$W$3)</f>
        <v>3</v>
      </c>
      <c r="AE12" s="112">
        <f>COUNTIFS('Data1984-2026World'!J$3:J$99,$Y12,'Data1984-2026World'!$A$3:$A$99,"&gt;="&amp;$W$3)</f>
        <v>0</v>
      </c>
      <c r="AF12" s="112">
        <f>COUNTIFS('Data1984-2026World'!N$3:N$99,$Y12,'Data1984-2026World'!$A$3:$A$99,"&gt;="&amp;$W$3)</f>
        <v>0</v>
      </c>
      <c r="AG12" s="113">
        <f>SUM(AD12:AF12)</f>
        <v>3</v>
      </c>
      <c r="AH12" s="112">
        <f>COUNTIFS('Data1984-2026World'!K$3:K$99,$Y12,'Data1984-2026World'!$A$3:$A$99,"&gt;="&amp;$W$3)+COUNTIFS('Data1984-2026World'!L$3:L$99,$Y12,'Data1984-2026World'!$A$3:$A$99,"&gt;="&amp;$W$3)</f>
        <v>1</v>
      </c>
      <c r="AI12" s="295">
        <f>AG12+AC12</f>
        <v>11</v>
      </c>
      <c r="AJ12" s="296">
        <f>SUMPRODUCT($Z$3:$AB$3,Z12:AB12)+SUMPRODUCT($AD$3:$AF$3,AD12:AF12)+AH12</f>
        <v>52</v>
      </c>
      <c r="AK12" s="198"/>
      <c r="AL12" s="182">
        <f t="shared" si="4"/>
        <v>6</v>
      </c>
      <c r="AM12" s="83" t="s">
        <v>53</v>
      </c>
      <c r="AN12" s="303">
        <v>7</v>
      </c>
      <c r="AO12" s="83" t="s">
        <v>46</v>
      </c>
      <c r="AP12" s="302">
        <v>13</v>
      </c>
      <c r="AQ12" s="110" t="s">
        <v>22</v>
      </c>
      <c r="AR12" s="301">
        <v>52</v>
      </c>
      <c r="AS12" s="182">
        <f t="shared" si="5"/>
        <v>6</v>
      </c>
    </row>
    <row r="13" spans="1:45" ht="13.15" x14ac:dyDescent="0.4">
      <c r="A13" s="198"/>
      <c r="B13" s="69" t="s">
        <v>73</v>
      </c>
      <c r="C13" s="285">
        <f>COUNTIF('Data1984-2026World'!F:F,$B13)</f>
        <v>2</v>
      </c>
      <c r="D13" s="290">
        <f>COUNTIF('Data1984-2026World'!G:G,$B13)</f>
        <v>1</v>
      </c>
      <c r="E13" s="285">
        <f t="shared" si="0"/>
        <v>7</v>
      </c>
      <c r="F13" s="198"/>
      <c r="G13" s="118" t="s">
        <v>25</v>
      </c>
      <c r="H13" s="285">
        <f>COUNTIF('Data1984-2026World'!D:D,$G13)</f>
        <v>2</v>
      </c>
      <c r="I13" s="290">
        <f>COUNTIF('Data1984-2026World'!E:E,$G13)</f>
        <v>0</v>
      </c>
      <c r="J13" s="285">
        <f t="shared" si="1"/>
        <v>6</v>
      </c>
      <c r="K13" s="198"/>
      <c r="L13" s="67" t="s">
        <v>95</v>
      </c>
      <c r="M13" s="285">
        <f>COUNTIF('Data1984-2026World'!B:B,$L13)</f>
        <v>1</v>
      </c>
      <c r="N13" s="290">
        <f>COUNTIF('Data1984-2026World'!C:C,$L13)</f>
        <v>1</v>
      </c>
      <c r="O13" s="285">
        <f t="shared" si="2"/>
        <v>4</v>
      </c>
      <c r="P13" s="198"/>
      <c r="Q13" s="66" t="s">
        <v>92</v>
      </c>
      <c r="R13" s="285">
        <f>COUNTIF('Data1984-2026World'!O:O,$Q13)</f>
        <v>1</v>
      </c>
      <c r="S13" s="290">
        <f>COUNTIF('Data1984-2026World'!P:P,$Q13)</f>
        <v>2</v>
      </c>
      <c r="T13" s="285">
        <f t="shared" si="3"/>
        <v>5</v>
      </c>
      <c r="U13" s="198"/>
      <c r="V13" s="298">
        <f>ROW()-6</f>
        <v>7</v>
      </c>
      <c r="W13" s="83" t="s">
        <v>124</v>
      </c>
      <c r="X13" s="83" t="s">
        <v>105</v>
      </c>
      <c r="Y13" s="83" t="s">
        <v>53</v>
      </c>
      <c r="Z13" s="359">
        <f>COUNTIFS('Data1984-2026World'!B$3:B$99,$Y13,'Data1984-2026World'!$A$3:$A$99,"&gt;="&amp;$W$3)+COUNTIFS('Data1984-2026World'!D$3:D$99,$Y13,'Data1984-2026World'!$A$3:$A$99,"&gt;="&amp;$W$3)+COUNTIFS('Data1984-2026World'!F$3:F$99,$Y13,'Data1984-2026World'!$A$3:$A$99,"&gt;="&amp;$W$3)+COUNTIFS('Data1984-2026World'!O$3:O$99,$Y13,'Data1984-2026World'!$A$3:$A$99,"&gt;="&amp;$W$3)</f>
        <v>6</v>
      </c>
      <c r="AA13" s="359">
        <f>COUNTIFS('Data1984-2026World'!I$3:I$99,$Y13,'Data1984-2026World'!$A$3:$A$99,"&gt;="&amp;$W$3)</f>
        <v>0</v>
      </c>
      <c r="AB13" s="359">
        <f>COUNTIFS('Data1984-2026World'!M$3:M$99,$Y13,'Data1984-2026World'!$A$3:$A$99,"&gt;="&amp;$W$3)</f>
        <v>1</v>
      </c>
      <c r="AC13" s="360">
        <f>SUM(Z13:AB13)</f>
        <v>7</v>
      </c>
      <c r="AD13" s="112">
        <f>COUNTIFS('Data1984-2026World'!C$3:C$99,$Y13,'Data1984-2026World'!$A$3:$A$99,"&gt;="&amp;$W$3)+COUNTIFS('Data1984-2026World'!E$3:E$99,$Y13,'Data1984-2026World'!$A$3:$A$99,"&gt;="&amp;$W$3)+COUNTIFS('Data1984-2026World'!G$3:G$99,$Y13,'Data1984-2026World'!$A$3:$A$99,"&gt;="&amp;$W$3)+COUNTIFS('Data1984-2026World'!P$3:P$99,$Y13,'Data1984-2026World'!$A$3:$A$99,"&gt;="&amp;$W$3)</f>
        <v>1</v>
      </c>
      <c r="AE13" s="112">
        <f>COUNTIFS('Data1984-2026World'!J$3:J$99,$Y13,'Data1984-2026World'!$A$3:$A$99,"&gt;="&amp;$W$3)</f>
        <v>2</v>
      </c>
      <c r="AF13" s="112">
        <f>COUNTIFS('Data1984-2026World'!N$3:N$99,$Y13,'Data1984-2026World'!$A$3:$A$99,"&gt;="&amp;$W$3)</f>
        <v>2</v>
      </c>
      <c r="AG13" s="113">
        <f>SUM(AD13:AF13)</f>
        <v>5</v>
      </c>
      <c r="AH13" s="112">
        <f>COUNTIFS('Data1984-2026World'!K$3:K$99,$Y13,'Data1984-2026World'!$A$3:$A$99,"&gt;="&amp;$W$3)+COUNTIFS('Data1984-2026World'!L$3:L$99,$Y13,'Data1984-2026World'!$A$3:$A$99,"&gt;="&amp;$W$3)</f>
        <v>1</v>
      </c>
      <c r="AI13" s="295">
        <f>AG13+AC13</f>
        <v>12</v>
      </c>
      <c r="AJ13" s="296">
        <f>SUMPRODUCT($Z$3:$AB$3,Z13:AB13)+SUMPRODUCT($AD$3:$AF$3,AD13:AF13)+AH13</f>
        <v>48</v>
      </c>
      <c r="AK13" s="198"/>
      <c r="AL13" s="182">
        <f t="shared" si="4"/>
        <v>7</v>
      </c>
      <c r="AM13" s="84" t="s">
        <v>44</v>
      </c>
      <c r="AN13" s="303">
        <v>6</v>
      </c>
      <c r="AO13" s="110" t="s">
        <v>21</v>
      </c>
      <c r="AP13" s="302">
        <v>13</v>
      </c>
      <c r="AQ13" s="83" t="s">
        <v>53</v>
      </c>
      <c r="AR13" s="301">
        <v>48</v>
      </c>
      <c r="AS13" s="182">
        <f t="shared" si="5"/>
        <v>7</v>
      </c>
    </row>
    <row r="14" spans="1:45" ht="13.15" x14ac:dyDescent="0.4">
      <c r="A14" s="198"/>
      <c r="B14" s="69" t="s">
        <v>56</v>
      </c>
      <c r="C14" s="285">
        <f>COUNTIF('Data1984-2026World'!F:F,$B14)</f>
        <v>1</v>
      </c>
      <c r="D14" s="290">
        <f>COUNTIF('Data1984-2026World'!G:G,$B14)</f>
        <v>4</v>
      </c>
      <c r="E14" s="285">
        <f t="shared" si="0"/>
        <v>7</v>
      </c>
      <c r="F14" s="198"/>
      <c r="G14" s="118" t="s">
        <v>23</v>
      </c>
      <c r="H14" s="285">
        <f>COUNTIF('Data1984-2026World'!D:D,$G14)</f>
        <v>1</v>
      </c>
      <c r="I14" s="290">
        <f>COUNTIF('Data1984-2026World'!E:E,$G14)</f>
        <v>2</v>
      </c>
      <c r="J14" s="285">
        <f t="shared" si="1"/>
        <v>5</v>
      </c>
      <c r="K14" s="198"/>
      <c r="L14" s="67" t="s">
        <v>89</v>
      </c>
      <c r="M14" s="285">
        <f>COUNTIF('Data1984-2026World'!B:B,$L14)</f>
        <v>0</v>
      </c>
      <c r="N14" s="290">
        <f>COUNTIF('Data1984-2026World'!C:C,$L14)</f>
        <v>4</v>
      </c>
      <c r="O14" s="285">
        <f t="shared" si="2"/>
        <v>4</v>
      </c>
      <c r="P14" s="198"/>
      <c r="Q14" s="62" t="s">
        <v>93</v>
      </c>
      <c r="R14" s="285">
        <f>COUNTIF('Data1984-2026World'!O:O,$Q14)</f>
        <v>1</v>
      </c>
      <c r="S14" s="290">
        <f>COUNTIF('Data1984-2026World'!P:P,$Q14)</f>
        <v>2</v>
      </c>
      <c r="T14" s="285">
        <f t="shared" si="3"/>
        <v>5</v>
      </c>
      <c r="U14" s="198"/>
      <c r="V14" s="298">
        <f>ROW()-6</f>
        <v>8</v>
      </c>
      <c r="W14" s="110" t="s">
        <v>40</v>
      </c>
      <c r="X14" s="110" t="s">
        <v>104</v>
      </c>
      <c r="Y14" s="110" t="s">
        <v>26</v>
      </c>
      <c r="Z14" s="359">
        <f>COUNTIFS('Data1984-2026World'!B$3:B$99,$Y14,'Data1984-2026World'!$A$3:$A$99,"&gt;="&amp;$W$3)+COUNTIFS('Data1984-2026World'!D$3:D$99,$Y14,'Data1984-2026World'!$A$3:$A$99,"&gt;="&amp;$W$3)+COUNTIFS('Data1984-2026World'!F$3:F$99,$Y14,'Data1984-2026World'!$A$3:$A$99,"&gt;="&amp;$W$3)+COUNTIFS('Data1984-2026World'!O$3:O$99,$Y14,'Data1984-2026World'!$A$3:$A$99,"&gt;="&amp;$W$3)</f>
        <v>3</v>
      </c>
      <c r="AA14" s="359">
        <f>COUNTIFS('Data1984-2026World'!I$3:I$99,$Y14,'Data1984-2026World'!$A$3:$A$99,"&gt;="&amp;$W$3)</f>
        <v>1</v>
      </c>
      <c r="AB14" s="359">
        <f>COUNTIFS('Data1984-2026World'!M$3:M$99,$Y14,'Data1984-2026World'!$A$3:$A$99,"&gt;="&amp;$W$3)</f>
        <v>2</v>
      </c>
      <c r="AC14" s="360">
        <f>SUM(Z14:AB14)</f>
        <v>6</v>
      </c>
      <c r="AD14" s="112">
        <f>COUNTIFS('Data1984-2026World'!C$3:C$99,$Y14,'Data1984-2026World'!$A$3:$A$99,"&gt;="&amp;$W$3)+COUNTIFS('Data1984-2026World'!E$3:E$99,$Y14,'Data1984-2026World'!$A$3:$A$99,"&gt;="&amp;$W$3)+COUNTIFS('Data1984-2026World'!G$3:G$99,$Y14,'Data1984-2026World'!$A$3:$A$99,"&gt;="&amp;$W$3)+COUNTIFS('Data1984-2026World'!P$3:P$99,$Y14,'Data1984-2026World'!$A$3:$A$99,"&gt;="&amp;$W$3)</f>
        <v>2</v>
      </c>
      <c r="AE14" s="112">
        <f>COUNTIFS('Data1984-2026World'!J$3:J$99,$Y14,'Data1984-2026World'!$A$3:$A$99,"&gt;="&amp;$W$3)</f>
        <v>2</v>
      </c>
      <c r="AF14" s="112">
        <f>COUNTIFS('Data1984-2026World'!N$3:N$99,$Y14,'Data1984-2026World'!$A$3:$A$99,"&gt;="&amp;$W$3)</f>
        <v>0</v>
      </c>
      <c r="AG14" s="113">
        <f>SUM(AD14:AF14)</f>
        <v>4</v>
      </c>
      <c r="AH14" s="112">
        <f>COUNTIFS('Data1984-2026World'!K$3:K$99,$Y14,'Data1984-2026World'!$A$3:$A$99,"&gt;="&amp;$W$3)+COUNTIFS('Data1984-2026World'!L$3:L$99,$Y14,'Data1984-2026World'!$A$3:$A$99,"&gt;="&amp;$W$3)</f>
        <v>2</v>
      </c>
      <c r="AI14" s="295">
        <f>AG14+AC14</f>
        <v>10</v>
      </c>
      <c r="AJ14" s="296">
        <f>SUMPRODUCT($Z$3:$AB$3,Z14:AB14)+SUMPRODUCT($AD$3:$AF$3,AD14:AF14)+AH14</f>
        <v>40</v>
      </c>
      <c r="AK14" s="198"/>
      <c r="AL14" s="182">
        <f t="shared" si="4"/>
        <v>8</v>
      </c>
      <c r="AM14" s="110" t="s">
        <v>26</v>
      </c>
      <c r="AN14" s="303">
        <v>6</v>
      </c>
      <c r="AO14" s="83" t="s">
        <v>53</v>
      </c>
      <c r="AP14" s="302">
        <v>12</v>
      </c>
      <c r="AQ14" s="83" t="s">
        <v>46</v>
      </c>
      <c r="AR14" s="301">
        <v>40</v>
      </c>
      <c r="AS14" s="182">
        <f t="shared" si="5"/>
        <v>8</v>
      </c>
    </row>
    <row r="15" spans="1:45" ht="13.15" x14ac:dyDescent="0.4">
      <c r="A15" s="198"/>
      <c r="B15" s="69" t="s">
        <v>54</v>
      </c>
      <c r="C15" s="285">
        <f>COUNTIF('Data1984-2026World'!F:F,$B15)</f>
        <v>1</v>
      </c>
      <c r="D15" s="290">
        <f>COUNTIF('Data1984-2026World'!G:G,$B15)</f>
        <v>3</v>
      </c>
      <c r="E15" s="285">
        <f t="shared" si="0"/>
        <v>6</v>
      </c>
      <c r="F15" s="198"/>
      <c r="G15" s="118" t="s">
        <v>28</v>
      </c>
      <c r="H15" s="285">
        <f>COUNTIF('Data1984-2026World'!D:D,$G15)</f>
        <v>0</v>
      </c>
      <c r="I15" s="290">
        <f>COUNTIF('Data1984-2026World'!E:E,$G15)</f>
        <v>4</v>
      </c>
      <c r="J15" s="285">
        <f t="shared" si="1"/>
        <v>4</v>
      </c>
      <c r="K15" s="198"/>
      <c r="L15" s="183" t="s">
        <v>79</v>
      </c>
      <c r="M15" s="285">
        <f>COUNTIF('Data1984-2026World'!B:B,$L15)</f>
        <v>1</v>
      </c>
      <c r="N15" s="290">
        <f>COUNTIF('Data1984-2026World'!C:C,$L15)</f>
        <v>0</v>
      </c>
      <c r="O15" s="285">
        <f t="shared" si="2"/>
        <v>3</v>
      </c>
      <c r="P15" s="198"/>
      <c r="Q15" s="67" t="s">
        <v>86</v>
      </c>
      <c r="R15" s="285">
        <f>COUNTIF('Data1984-2026World'!O:O,$Q15)</f>
        <v>0</v>
      </c>
      <c r="S15" s="290">
        <f>COUNTIF('Data1984-2026World'!P:P,$Q15)</f>
        <v>4</v>
      </c>
      <c r="T15" s="285">
        <f t="shared" si="3"/>
        <v>4</v>
      </c>
      <c r="U15" s="198"/>
      <c r="V15" s="298">
        <f>ROW()-6</f>
        <v>9</v>
      </c>
      <c r="W15" s="83" t="s">
        <v>124</v>
      </c>
      <c r="X15" s="83" t="s">
        <v>105</v>
      </c>
      <c r="Y15" s="83" t="s">
        <v>46</v>
      </c>
      <c r="Z15" s="359">
        <f>COUNTIFS('Data1984-2026World'!B$3:B$99,$Y15,'Data1984-2026World'!$A$3:$A$99,"&gt;="&amp;$W$3)+COUNTIFS('Data1984-2026World'!D$3:D$99,$Y15,'Data1984-2026World'!$A$3:$A$99,"&gt;="&amp;$W$3)+COUNTIFS('Data1984-2026World'!F$3:F$99,$Y15,'Data1984-2026World'!$A$3:$A$99,"&gt;="&amp;$W$3)+COUNTIFS('Data1984-2026World'!O$3:O$99,$Y15,'Data1984-2026World'!$A$3:$A$99,"&gt;="&amp;$W$3)</f>
        <v>1</v>
      </c>
      <c r="AA15" s="359">
        <f>COUNTIFS('Data1984-2026World'!I$3:I$99,$Y15,'Data1984-2026World'!$A$3:$A$99,"&gt;="&amp;$W$3)</f>
        <v>3</v>
      </c>
      <c r="AB15" s="359">
        <f>COUNTIFS('Data1984-2026World'!M$3:M$99,$Y15,'Data1984-2026World'!$A$3:$A$99,"&gt;="&amp;$W$3)</f>
        <v>1</v>
      </c>
      <c r="AC15" s="360">
        <f>SUM(Z15:AB15)</f>
        <v>5</v>
      </c>
      <c r="AD15" s="112">
        <f>COUNTIFS('Data1984-2026World'!C$3:C$99,$Y15,'Data1984-2026World'!$A$3:$A$99,"&gt;="&amp;$W$3)+COUNTIFS('Data1984-2026World'!E$3:E$99,$Y15,'Data1984-2026World'!$A$3:$A$99,"&gt;="&amp;$W$3)+COUNTIFS('Data1984-2026World'!G$3:G$99,$Y15,'Data1984-2026World'!$A$3:$A$99,"&gt;="&amp;$W$3)+COUNTIFS('Data1984-2026World'!P$3:P$99,$Y15,'Data1984-2026World'!$A$3:$A$99,"&gt;="&amp;$W$3)</f>
        <v>4</v>
      </c>
      <c r="AE15" s="112">
        <f>COUNTIFS('Data1984-2026World'!J$3:J$99,$Y15,'Data1984-2026World'!$A$3:$A$99,"&gt;="&amp;$W$3)</f>
        <v>0</v>
      </c>
      <c r="AF15" s="112">
        <f>COUNTIFS('Data1984-2026World'!N$3:N$99,$Y15,'Data1984-2026World'!$A$3:$A$99,"&gt;="&amp;$W$3)</f>
        <v>4</v>
      </c>
      <c r="AG15" s="113">
        <f>SUM(AD15:AF15)</f>
        <v>8</v>
      </c>
      <c r="AH15" s="112">
        <f>COUNTIFS('Data1984-2026World'!K$3:K$99,$Y15,'Data1984-2026World'!$A$3:$A$99,"&gt;="&amp;$W$3)+COUNTIFS('Data1984-2026World'!L$3:L$99,$Y15,'Data1984-2026World'!$A$3:$A$99,"&gt;="&amp;$W$3)</f>
        <v>1</v>
      </c>
      <c r="AI15" s="295">
        <f>AG15+AC15</f>
        <v>13</v>
      </c>
      <c r="AJ15" s="296">
        <f>SUMPRODUCT($Z$3:$AB$3,Z15:AB15)+SUMPRODUCT($AD$3:$AF$3,AD15:AF15)+AH15</f>
        <v>40</v>
      </c>
      <c r="AK15" s="198"/>
      <c r="AL15" s="182">
        <f t="shared" si="4"/>
        <v>9</v>
      </c>
      <c r="AM15" s="83" t="s">
        <v>46</v>
      </c>
      <c r="AN15" s="303">
        <v>5</v>
      </c>
      <c r="AO15" s="83" t="s">
        <v>51</v>
      </c>
      <c r="AP15" s="302">
        <v>12</v>
      </c>
      <c r="AQ15" s="110" t="s">
        <v>26</v>
      </c>
      <c r="AR15" s="301">
        <v>40</v>
      </c>
      <c r="AS15" s="182">
        <f t="shared" si="5"/>
        <v>9</v>
      </c>
    </row>
    <row r="16" spans="1:45" ht="13.15" x14ac:dyDescent="0.4">
      <c r="A16" s="198"/>
      <c r="B16" s="69" t="s">
        <v>72</v>
      </c>
      <c r="C16" s="285">
        <f>COUNTIF('Data1984-2026World'!F:F,$B16)</f>
        <v>1</v>
      </c>
      <c r="D16" s="290">
        <f>COUNTIF('Data1984-2026World'!G:G,$B16)</f>
        <v>3</v>
      </c>
      <c r="E16" s="285">
        <f t="shared" si="0"/>
        <v>6</v>
      </c>
      <c r="F16" s="198"/>
      <c r="G16" s="118" t="s">
        <v>3</v>
      </c>
      <c r="H16" s="285">
        <f>COUNTIF('Data1984-2026World'!D:D,$G16)</f>
        <v>1</v>
      </c>
      <c r="I16" s="290">
        <f>COUNTIF('Data1984-2026World'!E:E,$G16)</f>
        <v>0</v>
      </c>
      <c r="J16" s="285">
        <f t="shared" si="1"/>
        <v>3</v>
      </c>
      <c r="K16" s="198"/>
      <c r="L16" s="184" t="s">
        <v>37</v>
      </c>
      <c r="M16" s="285">
        <f>COUNTIF('Data1984-2026World'!B:B,$L16)</f>
        <v>0</v>
      </c>
      <c r="N16" s="290">
        <f>COUNTIF('Data1984-2026World'!C:C,$L16)</f>
        <v>2</v>
      </c>
      <c r="O16" s="285">
        <f t="shared" si="2"/>
        <v>2</v>
      </c>
      <c r="P16" s="198"/>
      <c r="Q16" s="66" t="s">
        <v>90</v>
      </c>
      <c r="R16" s="285">
        <f>COUNTIF('Data1984-2026World'!O:O,$Q16)</f>
        <v>1</v>
      </c>
      <c r="S16" s="290">
        <f>COUNTIF('Data1984-2026World'!P:P,$Q16)</f>
        <v>0</v>
      </c>
      <c r="T16" s="285">
        <f t="shared" si="3"/>
        <v>3</v>
      </c>
      <c r="U16" s="198"/>
      <c r="V16" s="298">
        <f>ROW()-6</f>
        <v>10</v>
      </c>
      <c r="W16" s="110" t="s">
        <v>40</v>
      </c>
      <c r="X16" s="110" t="s">
        <v>104</v>
      </c>
      <c r="Y16" s="110" t="s">
        <v>21</v>
      </c>
      <c r="Z16" s="359">
        <f>COUNTIFS('Data1984-2026World'!B$3:B$99,$Y16,'Data1984-2026World'!$A$3:$A$99,"&gt;="&amp;$W$3)+COUNTIFS('Data1984-2026World'!D$3:D$99,$Y16,'Data1984-2026World'!$A$3:$A$99,"&gt;="&amp;$W$3)+COUNTIFS('Data1984-2026World'!F$3:F$99,$Y16,'Data1984-2026World'!$A$3:$A$99,"&gt;="&amp;$W$3)+COUNTIFS('Data1984-2026World'!O$3:O$99,$Y16,'Data1984-2026World'!$A$3:$A$99,"&gt;="&amp;$W$3)</f>
        <v>2</v>
      </c>
      <c r="AA16" s="359">
        <f>COUNTIFS('Data1984-2026World'!I$3:I$99,$Y16,'Data1984-2026World'!$A$3:$A$99,"&gt;="&amp;$W$3)</f>
        <v>1</v>
      </c>
      <c r="AB16" s="359">
        <f>COUNTIFS('Data1984-2026World'!M$3:M$99,$Y16,'Data1984-2026World'!$A$3:$A$99,"&gt;="&amp;$W$3)</f>
        <v>2</v>
      </c>
      <c r="AC16" s="360">
        <f>SUM(Z16:AB16)</f>
        <v>5</v>
      </c>
      <c r="AD16" s="112">
        <f>COUNTIFS('Data1984-2026World'!C$3:C$99,$Y16,'Data1984-2026World'!$A$3:$A$99,"&gt;="&amp;$W$3)+COUNTIFS('Data1984-2026World'!E$3:E$99,$Y16,'Data1984-2026World'!$A$3:$A$99,"&gt;="&amp;$W$3)+COUNTIFS('Data1984-2026World'!G$3:G$99,$Y16,'Data1984-2026World'!$A$3:$A$99,"&gt;="&amp;$W$3)+COUNTIFS('Data1984-2026World'!P$3:P$99,$Y16,'Data1984-2026World'!$A$3:$A$99,"&gt;="&amp;$W$3)</f>
        <v>5</v>
      </c>
      <c r="AE16" s="112">
        <f>COUNTIFS('Data1984-2026World'!J$3:J$99,$Y16,'Data1984-2026World'!$A$3:$A$99,"&gt;="&amp;$W$3)</f>
        <v>0</v>
      </c>
      <c r="AF16" s="112">
        <f>COUNTIFS('Data1984-2026World'!N$3:N$99,$Y16,'Data1984-2026World'!$A$3:$A$99,"&gt;="&amp;$W$3)</f>
        <v>3</v>
      </c>
      <c r="AG16" s="113">
        <f>SUM(AD16:AF16)</f>
        <v>8</v>
      </c>
      <c r="AH16" s="112">
        <f>COUNTIFS('Data1984-2026World'!K$3:K$99,$Y16,'Data1984-2026World'!$A$3:$A$99,"&gt;="&amp;$W$3)+COUNTIFS('Data1984-2026World'!L$3:L$99,$Y16,'Data1984-2026World'!$A$3:$A$99,"&gt;="&amp;$W$3)</f>
        <v>2</v>
      </c>
      <c r="AI16" s="295">
        <f>AG16+AC16</f>
        <v>13</v>
      </c>
      <c r="AJ16" s="296">
        <f>SUMPRODUCT($Z$3:$AB$3,Z16:AB16)+SUMPRODUCT($AD$3:$AF$3,AD16:AF16)+AH16</f>
        <v>39</v>
      </c>
      <c r="AK16" s="198"/>
      <c r="AL16" s="182">
        <f t="shared" si="4"/>
        <v>10</v>
      </c>
      <c r="AM16" s="110" t="s">
        <v>21</v>
      </c>
      <c r="AN16" s="303">
        <v>5</v>
      </c>
      <c r="AO16" s="110" t="s">
        <v>22</v>
      </c>
      <c r="AP16" s="302">
        <v>11</v>
      </c>
      <c r="AQ16" s="110" t="s">
        <v>21</v>
      </c>
      <c r="AR16" s="301">
        <v>39</v>
      </c>
      <c r="AS16" s="182">
        <f t="shared" si="5"/>
        <v>10</v>
      </c>
    </row>
    <row r="17" spans="1:45" ht="13.15" x14ac:dyDescent="0.4">
      <c r="A17" s="198"/>
      <c r="B17" s="69" t="s">
        <v>80</v>
      </c>
      <c r="C17" s="285">
        <f>COUNTIF('Data1984-2026World'!F:F,$B17)</f>
        <v>1</v>
      </c>
      <c r="D17" s="290">
        <f>COUNTIF('Data1984-2026World'!G:G,$B17)</f>
        <v>2</v>
      </c>
      <c r="E17" s="285">
        <f t="shared" si="0"/>
        <v>5</v>
      </c>
      <c r="F17" s="198"/>
      <c r="G17" s="118" t="s">
        <v>27</v>
      </c>
      <c r="H17" s="285">
        <f>COUNTIF('Data1984-2026World'!D:D,$G17)</f>
        <v>0</v>
      </c>
      <c r="I17" s="290">
        <f>COUNTIF('Data1984-2026World'!E:E,$G17)</f>
        <v>1</v>
      </c>
      <c r="J17" s="285">
        <f t="shared" si="1"/>
        <v>1</v>
      </c>
      <c r="K17" s="198"/>
      <c r="L17" s="185" t="s">
        <v>59</v>
      </c>
      <c r="M17" s="285">
        <f>COUNTIF('Data1984-2026World'!B:B,$L17)</f>
        <v>0</v>
      </c>
      <c r="N17" s="290">
        <f>COUNTIF('Data1984-2026World'!C:C,$L17)</f>
        <v>1</v>
      </c>
      <c r="O17" s="285">
        <f t="shared" si="2"/>
        <v>1</v>
      </c>
      <c r="P17" s="198"/>
      <c r="Q17" s="67" t="s">
        <v>96</v>
      </c>
      <c r="R17" s="285">
        <f>COUNTIF('Data1984-2026World'!O:O,$Q17)</f>
        <v>0</v>
      </c>
      <c r="S17" s="290">
        <f>COUNTIF('Data1984-2026World'!P:P,$Q17)</f>
        <v>3</v>
      </c>
      <c r="T17" s="285">
        <f t="shared" si="3"/>
        <v>3</v>
      </c>
      <c r="U17" s="198"/>
      <c r="V17" s="298">
        <f>ROW()-6</f>
        <v>11</v>
      </c>
      <c r="W17" s="83" t="s">
        <v>124</v>
      </c>
      <c r="X17" s="83" t="s">
        <v>105</v>
      </c>
      <c r="Y17" s="83" t="s">
        <v>51</v>
      </c>
      <c r="Z17" s="359">
        <f>COUNTIFS('Data1984-2026World'!B$3:B$99,$Y17,'Data1984-2026World'!$A$3:$A$99,"&gt;="&amp;$W$3)+COUNTIFS('Data1984-2026World'!D$3:D$99,$Y17,'Data1984-2026World'!$A$3:$A$99,"&gt;="&amp;$W$3)+COUNTIFS('Data1984-2026World'!F$3:F$99,$Y17,'Data1984-2026World'!$A$3:$A$99,"&gt;="&amp;$W$3)+COUNTIFS('Data1984-2026World'!O$3:O$99,$Y17,'Data1984-2026World'!$A$3:$A$99,"&gt;="&amp;$W$3)</f>
        <v>2</v>
      </c>
      <c r="AA17" s="359">
        <f>COUNTIFS('Data1984-2026World'!I$3:I$99,$Y17,'Data1984-2026World'!$A$3:$A$99,"&gt;="&amp;$W$3)</f>
        <v>0</v>
      </c>
      <c r="AB17" s="359">
        <f>COUNTIFS('Data1984-2026World'!M$3:M$99,$Y17,'Data1984-2026World'!$A$3:$A$99,"&gt;="&amp;$W$3)</f>
        <v>2</v>
      </c>
      <c r="AC17" s="360">
        <f>SUM(Z17:AB17)</f>
        <v>4</v>
      </c>
      <c r="AD17" s="112">
        <f>COUNTIFS('Data1984-2026World'!C$3:C$99,$Y17,'Data1984-2026World'!$A$3:$A$99,"&gt;="&amp;$W$3)+COUNTIFS('Data1984-2026World'!E$3:E$99,$Y17,'Data1984-2026World'!$A$3:$A$99,"&gt;="&amp;$W$3)+COUNTIFS('Data1984-2026World'!G$3:G$99,$Y17,'Data1984-2026World'!$A$3:$A$99,"&gt;="&amp;$W$3)+COUNTIFS('Data1984-2026World'!P$3:P$99,$Y17,'Data1984-2026World'!$A$3:$A$99,"&gt;="&amp;$W$3)</f>
        <v>5</v>
      </c>
      <c r="AE17" s="112">
        <f>COUNTIFS('Data1984-2026World'!J$3:J$99,$Y17,'Data1984-2026World'!$A$3:$A$99,"&gt;="&amp;$W$3)</f>
        <v>3</v>
      </c>
      <c r="AF17" s="112">
        <f>COUNTIFS('Data1984-2026World'!N$3:N$99,$Y17,'Data1984-2026World'!$A$3:$A$99,"&gt;="&amp;$W$3)</f>
        <v>0</v>
      </c>
      <c r="AG17" s="113">
        <f>SUM(AD17:AF17)</f>
        <v>8</v>
      </c>
      <c r="AH17" s="112">
        <f>COUNTIFS('Data1984-2026World'!K$3:K$99,$Y17,'Data1984-2026World'!$A$3:$A$99,"&gt;="&amp;$W$3)+COUNTIFS('Data1984-2026World'!L$3:L$99,$Y17,'Data1984-2026World'!$A$3:$A$99,"&gt;="&amp;$W$3)</f>
        <v>2</v>
      </c>
      <c r="AI17" s="295">
        <f>AG17+AC17</f>
        <v>12</v>
      </c>
      <c r="AJ17" s="296">
        <f>SUMPRODUCT($Z$3:$AB$3,Z17:AB17)+SUMPRODUCT($AD$3:$AF$3,AD17:AF17)+AH17</f>
        <v>36</v>
      </c>
      <c r="AK17" s="198"/>
      <c r="AL17" s="182">
        <f t="shared" si="4"/>
        <v>11</v>
      </c>
      <c r="AM17" s="110" t="s">
        <v>25</v>
      </c>
      <c r="AN17" s="303">
        <v>5</v>
      </c>
      <c r="AO17" s="110" t="s">
        <v>26</v>
      </c>
      <c r="AP17" s="302">
        <v>10</v>
      </c>
      <c r="AQ17" s="83" t="s">
        <v>51</v>
      </c>
      <c r="AR17" s="301">
        <v>36</v>
      </c>
      <c r="AS17" s="182">
        <f t="shared" si="5"/>
        <v>11</v>
      </c>
    </row>
    <row r="18" spans="1:45" ht="13.15" x14ac:dyDescent="0.4">
      <c r="A18" s="198"/>
      <c r="B18" s="69" t="s">
        <v>81</v>
      </c>
      <c r="C18" s="285">
        <f>COUNTIF('Data1984-2026World'!F:F,$B18)</f>
        <v>1</v>
      </c>
      <c r="D18" s="290">
        <f>COUNTIF('Data1984-2026World'!G:G,$B18)</f>
        <v>0</v>
      </c>
      <c r="E18" s="285">
        <f t="shared" si="0"/>
        <v>3</v>
      </c>
      <c r="F18" s="198"/>
      <c r="G18" s="118" t="s">
        <v>29</v>
      </c>
      <c r="H18" s="285">
        <f>COUNTIF('Data1984-2026World'!D:D,$G18)</f>
        <v>0</v>
      </c>
      <c r="I18" s="290">
        <f>COUNTIF('Data1984-2026World'!E:E,$G18)</f>
        <v>1</v>
      </c>
      <c r="J18" s="285">
        <f t="shared" si="1"/>
        <v>1</v>
      </c>
      <c r="K18" s="198"/>
      <c r="L18" s="285"/>
      <c r="M18" s="149"/>
      <c r="N18" s="149"/>
      <c r="O18" s="287"/>
      <c r="P18" s="198"/>
      <c r="Q18" s="67" t="s">
        <v>95</v>
      </c>
      <c r="R18" s="285">
        <f>COUNTIF('Data1984-2026World'!O:O,$Q18)</f>
        <v>0</v>
      </c>
      <c r="S18" s="290">
        <f>COUNTIF('Data1984-2026World'!P:P,$Q18)</f>
        <v>1</v>
      </c>
      <c r="T18" s="285">
        <f t="shared" si="3"/>
        <v>1</v>
      </c>
      <c r="U18" s="198"/>
      <c r="V18" s="298">
        <f>ROW()-6</f>
        <v>12</v>
      </c>
      <c r="W18" s="110" t="s">
        <v>40</v>
      </c>
      <c r="X18" s="110" t="s">
        <v>104</v>
      </c>
      <c r="Y18" s="110" t="s">
        <v>33</v>
      </c>
      <c r="Z18" s="359">
        <f>COUNTIFS('Data1984-2026World'!B$3:B$99,$Y18,'Data1984-2026World'!$A$3:$A$99,"&gt;="&amp;$W$3)+COUNTIFS('Data1984-2026World'!D$3:D$99,$Y18,'Data1984-2026World'!$A$3:$A$99,"&gt;="&amp;$W$3)+COUNTIFS('Data1984-2026World'!F$3:F$99,$Y18,'Data1984-2026World'!$A$3:$A$99,"&gt;="&amp;$W$3)+COUNTIFS('Data1984-2026World'!O$3:O$99,$Y18,'Data1984-2026World'!$A$3:$A$99,"&gt;="&amp;$W$3)</f>
        <v>2</v>
      </c>
      <c r="AA18" s="359">
        <f>COUNTIFS('Data1984-2026World'!I$3:I$99,$Y18,'Data1984-2026World'!$A$3:$A$99,"&gt;="&amp;$W$3)</f>
        <v>1</v>
      </c>
      <c r="AB18" s="359">
        <f>COUNTIFS('Data1984-2026World'!M$3:M$99,$Y18,'Data1984-2026World'!$A$3:$A$99,"&gt;="&amp;$W$3)</f>
        <v>0</v>
      </c>
      <c r="AC18" s="360">
        <f>SUM(Z18:AB18)</f>
        <v>3</v>
      </c>
      <c r="AD18" s="112">
        <f>COUNTIFS('Data1984-2026World'!C$3:C$99,$Y18,'Data1984-2026World'!$A$3:$A$99,"&gt;="&amp;$W$3)+COUNTIFS('Data1984-2026World'!E$3:E$99,$Y18,'Data1984-2026World'!$A$3:$A$99,"&gt;="&amp;$W$3)+COUNTIFS('Data1984-2026World'!G$3:G$99,$Y18,'Data1984-2026World'!$A$3:$A$99,"&gt;="&amp;$W$3)+COUNTIFS('Data1984-2026World'!P$3:P$99,$Y18,'Data1984-2026World'!$A$3:$A$99,"&gt;="&amp;$W$3)</f>
        <v>5</v>
      </c>
      <c r="AE18" s="112">
        <f>COUNTIFS('Data1984-2026World'!J$3:J$99,$Y18,'Data1984-2026World'!$A$3:$A$99,"&gt;="&amp;$W$3)</f>
        <v>0</v>
      </c>
      <c r="AF18" s="112">
        <f>COUNTIFS('Data1984-2026World'!N$3:N$99,$Y18,'Data1984-2026World'!$A$3:$A$99,"&gt;="&amp;$W$3)</f>
        <v>0</v>
      </c>
      <c r="AG18" s="113">
        <f>SUM(AD18:AF18)</f>
        <v>5</v>
      </c>
      <c r="AH18" s="112">
        <f>COUNTIFS('Data1984-2026World'!K$3:K$99,$Y18,'Data1984-2026World'!$A$3:$A$99,"&gt;="&amp;$W$3)+COUNTIFS('Data1984-2026World'!L$3:L$99,$Y18,'Data1984-2026World'!$A$3:$A$99,"&gt;="&amp;$W$3)</f>
        <v>1</v>
      </c>
      <c r="AI18" s="295">
        <f>AG18+AC18</f>
        <v>8</v>
      </c>
      <c r="AJ18" s="296">
        <f>SUMPRODUCT($Z$3:$AB$3,Z18:AB18)+SUMPRODUCT($AD$3:$AF$3,AD18:AF18)+AH18</f>
        <v>29</v>
      </c>
      <c r="AK18" s="198"/>
      <c r="AL18" s="182">
        <f t="shared" si="4"/>
        <v>12</v>
      </c>
      <c r="AM18" s="83" t="s">
        <v>51</v>
      </c>
      <c r="AN18" s="303">
        <v>4</v>
      </c>
      <c r="AO18" s="110" t="s">
        <v>33</v>
      </c>
      <c r="AP18" s="302">
        <v>8</v>
      </c>
      <c r="AQ18" s="110" t="s">
        <v>33</v>
      </c>
      <c r="AR18" s="301">
        <v>29</v>
      </c>
      <c r="AS18" s="182">
        <f t="shared" si="5"/>
        <v>12</v>
      </c>
    </row>
    <row r="19" spans="1:45" ht="13.15" x14ac:dyDescent="0.4">
      <c r="A19" s="198"/>
      <c r="B19" s="69" t="s">
        <v>49</v>
      </c>
      <c r="C19" s="285">
        <f>COUNTIF('Data1984-2026World'!F:F,$B19)</f>
        <v>0</v>
      </c>
      <c r="D19" s="290">
        <f>COUNTIF('Data1984-2026World'!G:G,$B19)</f>
        <v>3</v>
      </c>
      <c r="E19" s="285">
        <f t="shared" si="0"/>
        <v>3</v>
      </c>
      <c r="F19" s="198"/>
      <c r="G19" s="286"/>
      <c r="H19" s="286"/>
      <c r="I19" s="286"/>
      <c r="J19" s="286"/>
      <c r="K19" s="198"/>
      <c r="L19" s="285"/>
      <c r="M19" s="149"/>
      <c r="N19" s="149"/>
      <c r="O19" s="287"/>
      <c r="P19" s="198"/>
      <c r="Q19" s="115" t="s">
        <v>126</v>
      </c>
      <c r="R19" s="285">
        <f>COUNTIF('Data1984-2026World'!O:O,$Q19)</f>
        <v>0</v>
      </c>
      <c r="S19" s="290">
        <f>COUNTIF('Data1984-2026World'!P:P,$Q19)</f>
        <v>1</v>
      </c>
      <c r="T19" s="285">
        <f t="shared" si="3"/>
        <v>1</v>
      </c>
      <c r="U19" s="198"/>
      <c r="V19" s="298">
        <f>ROW()-6</f>
        <v>13</v>
      </c>
      <c r="W19" s="83" t="s">
        <v>124</v>
      </c>
      <c r="X19" s="83" t="s">
        <v>105</v>
      </c>
      <c r="Y19" s="83" t="s">
        <v>52</v>
      </c>
      <c r="Z19" s="359">
        <f>COUNTIFS('Data1984-2026World'!B$3:B$99,$Y19,'Data1984-2026World'!$A$3:$A$99,"&gt;="&amp;$W$3)+COUNTIFS('Data1984-2026World'!D$3:D$99,$Y19,'Data1984-2026World'!$A$3:$A$99,"&gt;="&amp;$W$3)+COUNTIFS('Data1984-2026World'!F$3:F$99,$Y19,'Data1984-2026World'!$A$3:$A$99,"&gt;="&amp;$W$3)+COUNTIFS('Data1984-2026World'!O$3:O$99,$Y19,'Data1984-2026World'!$A$3:$A$99,"&gt;="&amp;$W$3)</f>
        <v>3</v>
      </c>
      <c r="AA19" s="359">
        <f>COUNTIFS('Data1984-2026World'!I$3:I$99,$Y19,'Data1984-2026World'!$A$3:$A$99,"&gt;="&amp;$W$3)</f>
        <v>0</v>
      </c>
      <c r="AB19" s="359">
        <f>COUNTIFS('Data1984-2026World'!M$3:M$99,$Y19,'Data1984-2026World'!$A$3:$A$99,"&gt;="&amp;$W$3)</f>
        <v>1</v>
      </c>
      <c r="AC19" s="360">
        <f>SUM(Z19:AB19)</f>
        <v>4</v>
      </c>
      <c r="AD19" s="112">
        <f>COUNTIFS('Data1984-2026World'!C$3:C$99,$Y19,'Data1984-2026World'!$A$3:$A$99,"&gt;="&amp;$W$3)+COUNTIFS('Data1984-2026World'!E$3:E$99,$Y19,'Data1984-2026World'!$A$3:$A$99,"&gt;="&amp;$W$3)+COUNTIFS('Data1984-2026World'!G$3:G$99,$Y19,'Data1984-2026World'!$A$3:$A$99,"&gt;="&amp;$W$3)+COUNTIFS('Data1984-2026World'!P$3:P$99,$Y19,'Data1984-2026World'!$A$3:$A$99,"&gt;="&amp;$W$3)</f>
        <v>0</v>
      </c>
      <c r="AE19" s="112">
        <f>COUNTIFS('Data1984-2026World'!J$3:J$99,$Y19,'Data1984-2026World'!$A$3:$A$99,"&gt;="&amp;$W$3)</f>
        <v>2</v>
      </c>
      <c r="AF19" s="112">
        <f>COUNTIFS('Data1984-2026World'!N$3:N$99,$Y19,'Data1984-2026World'!$A$3:$A$99,"&gt;="&amp;$W$3)</f>
        <v>0</v>
      </c>
      <c r="AG19" s="113">
        <f>SUM(AD19:AF19)</f>
        <v>2</v>
      </c>
      <c r="AH19" s="112">
        <f>COUNTIFS('Data1984-2026World'!K$3:K$99,$Y19,'Data1984-2026World'!$A$3:$A$99,"&gt;="&amp;$W$3)+COUNTIFS('Data1984-2026World'!L$3:L$99,$Y19,'Data1984-2026World'!$A$3:$A$99,"&gt;="&amp;$W$3)</f>
        <v>2</v>
      </c>
      <c r="AI19" s="295">
        <f>AG19+AC19</f>
        <v>6</v>
      </c>
      <c r="AJ19" s="296">
        <f>SUMPRODUCT($Z$3:$AB$3,Z19:AB19)+SUMPRODUCT($AD$3:$AF$3,AD19:AF19)+AH19</f>
        <v>27</v>
      </c>
      <c r="AK19" s="198"/>
      <c r="AL19" s="182">
        <f t="shared" si="4"/>
        <v>13</v>
      </c>
      <c r="AM19" s="83" t="s">
        <v>72</v>
      </c>
      <c r="AN19" s="303">
        <v>4</v>
      </c>
      <c r="AO19" s="83" t="s">
        <v>72</v>
      </c>
      <c r="AP19" s="302">
        <v>7</v>
      </c>
      <c r="AQ19" s="83" t="s">
        <v>52</v>
      </c>
      <c r="AR19" s="301">
        <v>27</v>
      </c>
      <c r="AS19" s="182">
        <f t="shared" si="5"/>
        <v>13</v>
      </c>
    </row>
    <row r="20" spans="1:45" ht="13.15" x14ac:dyDescent="0.4">
      <c r="A20" s="198"/>
      <c r="B20" s="69" t="s">
        <v>47</v>
      </c>
      <c r="C20" s="285">
        <f>COUNTIF('Data1984-2026World'!F:F,$B20)</f>
        <v>0</v>
      </c>
      <c r="D20" s="290">
        <f>COUNTIF('Data1984-2026World'!G:G,$B20)</f>
        <v>1</v>
      </c>
      <c r="E20" s="285">
        <f t="shared" si="0"/>
        <v>1</v>
      </c>
      <c r="F20" s="198"/>
      <c r="G20" s="286"/>
      <c r="H20" s="286"/>
      <c r="I20" s="286"/>
      <c r="J20" s="286"/>
      <c r="K20" s="198"/>
      <c r="L20" s="412" t="str">
        <f>"Pts Column is calculated as "&amp;R24&amp;" points for winning title, "&amp;S24&amp;" point for runner up.  These can be changed &gt;&gt;&gt;"</f>
        <v>Pts Column is calculated as 3 points for winning title, 1 point for runner up.  These can be changed &gt;&gt;&gt;</v>
      </c>
      <c r="M20" s="412"/>
      <c r="N20" s="412"/>
      <c r="O20" s="412"/>
      <c r="P20" s="198"/>
      <c r="Q20" s="287"/>
      <c r="R20" s="149"/>
      <c r="S20" s="149"/>
      <c r="T20" s="149"/>
      <c r="U20" s="198"/>
      <c r="V20" s="298">
        <f>ROW()-6</f>
        <v>14</v>
      </c>
      <c r="W20" s="85" t="s">
        <v>148</v>
      </c>
      <c r="X20" s="85" t="s">
        <v>131</v>
      </c>
      <c r="Y20" s="85" t="s">
        <v>36</v>
      </c>
      <c r="Z20" s="359">
        <f>COUNTIFS('Data1984-2026World'!B$3:B$99,$Y20,'Data1984-2026World'!$A$3:$A$99,"&gt;="&amp;$W$3)+COUNTIFS('Data1984-2026World'!D$3:D$99,$Y20,'Data1984-2026World'!$A$3:$A$99,"&gt;="&amp;$W$3)+COUNTIFS('Data1984-2026World'!F$3:F$99,$Y20,'Data1984-2026World'!$A$3:$A$99,"&gt;="&amp;$W$3)+COUNTIFS('Data1984-2026World'!O$3:O$99,$Y20,'Data1984-2026World'!$A$3:$A$99,"&gt;="&amp;$W$3)</f>
        <v>4</v>
      </c>
      <c r="AA20" s="359">
        <f>COUNTIFS('Data1984-2026World'!I$3:I$99,$Y20,'Data1984-2026World'!$A$3:$A$99,"&gt;="&amp;$W$3)</f>
        <v>0</v>
      </c>
      <c r="AB20" s="359">
        <f>COUNTIFS('Data1984-2026World'!M$3:M$99,$Y20,'Data1984-2026World'!$A$3:$A$99,"&gt;="&amp;$W$3)</f>
        <v>0</v>
      </c>
      <c r="AC20" s="360">
        <f>SUM(Z20:AB20)</f>
        <v>4</v>
      </c>
      <c r="AD20" s="112">
        <f>COUNTIFS('Data1984-2026World'!C$3:C$99,$Y20,'Data1984-2026World'!$A$3:$A$99,"&gt;="&amp;$W$3)+COUNTIFS('Data1984-2026World'!E$3:E$99,$Y20,'Data1984-2026World'!$A$3:$A$99,"&gt;="&amp;$W$3)+COUNTIFS('Data1984-2026World'!G$3:G$99,$Y20,'Data1984-2026World'!$A$3:$A$99,"&gt;="&amp;$W$3)+COUNTIFS('Data1984-2026World'!P$3:P$99,$Y20,'Data1984-2026World'!$A$3:$A$99,"&gt;="&amp;$W$3)</f>
        <v>1</v>
      </c>
      <c r="AE20" s="112">
        <f>COUNTIFS('Data1984-2026World'!J$3:J$99,$Y20,'Data1984-2026World'!$A$3:$A$99,"&gt;="&amp;$W$3)</f>
        <v>0</v>
      </c>
      <c r="AF20" s="112">
        <f>COUNTIFS('Data1984-2026World'!N$3:N$99,$Y20,'Data1984-2026World'!$A$3:$A$99,"&gt;="&amp;$W$3)</f>
        <v>0</v>
      </c>
      <c r="AG20" s="113">
        <f>SUM(AD20:AF20)</f>
        <v>1</v>
      </c>
      <c r="AH20" s="112">
        <f>COUNTIFS('Data1984-2026World'!K$3:K$99,$Y20,'Data1984-2026World'!$A$3:$A$99,"&gt;="&amp;$W$3)+COUNTIFS('Data1984-2026World'!L$3:L$99,$Y20,'Data1984-2026World'!$A$3:$A$99,"&gt;="&amp;$W$3)</f>
        <v>0</v>
      </c>
      <c r="AI20" s="295">
        <f>AG20+AC20</f>
        <v>5</v>
      </c>
      <c r="AJ20" s="296">
        <f>SUMPRODUCT($Z$3:$AB$3,Z20:AB20)+SUMPRODUCT($AD$3:$AF$3,AD20:AF20)+AH20</f>
        <v>26</v>
      </c>
      <c r="AK20" s="198"/>
      <c r="AL20" s="182">
        <f t="shared" si="4"/>
        <v>14</v>
      </c>
      <c r="AM20" s="83" t="s">
        <v>52</v>
      </c>
      <c r="AN20" s="303">
        <v>4</v>
      </c>
      <c r="AO20" s="199" t="s">
        <v>89</v>
      </c>
      <c r="AP20" s="302">
        <v>7</v>
      </c>
      <c r="AQ20" s="199" t="s">
        <v>89</v>
      </c>
      <c r="AR20" s="301">
        <v>26</v>
      </c>
      <c r="AS20" s="182">
        <f t="shared" si="5"/>
        <v>14</v>
      </c>
    </row>
    <row r="21" spans="1:45" ht="13.15" x14ac:dyDescent="0.4">
      <c r="A21" s="198"/>
      <c r="B21" s="69" t="s">
        <v>42</v>
      </c>
      <c r="C21" s="285">
        <f>COUNTIF('Data1984-2026World'!F:F,$B21)</f>
        <v>0</v>
      </c>
      <c r="D21" s="290">
        <f>COUNTIF('Data1984-2026World'!G:G,$B21)</f>
        <v>1</v>
      </c>
      <c r="E21" s="285">
        <f t="shared" si="0"/>
        <v>1</v>
      </c>
      <c r="F21" s="198"/>
      <c r="G21" s="286"/>
      <c r="H21" s="286"/>
      <c r="I21" s="286"/>
      <c r="J21" s="286"/>
      <c r="K21" s="198"/>
      <c r="L21" s="412"/>
      <c r="M21" s="412"/>
      <c r="N21" s="412"/>
      <c r="O21" s="412"/>
      <c r="P21" s="198"/>
      <c r="Q21" s="287"/>
      <c r="R21" s="149"/>
      <c r="S21" s="149"/>
      <c r="T21" s="149"/>
      <c r="U21" s="198"/>
      <c r="V21" s="298">
        <f>ROW()-6</f>
        <v>15</v>
      </c>
      <c r="W21" s="199" t="s">
        <v>148</v>
      </c>
      <c r="X21" s="199" t="s">
        <v>262</v>
      </c>
      <c r="Y21" s="199" t="s">
        <v>89</v>
      </c>
      <c r="Z21" s="359">
        <f>COUNTIFS('Data1984-2026World'!B$3:B$99,$Y21,'Data1984-2026World'!$A$3:$A$99,"&gt;="&amp;$W$3)+COUNTIFS('Data1984-2026World'!D$3:D$99,$Y21,'Data1984-2026World'!$A$3:$A$99,"&gt;="&amp;$W$3)+COUNTIFS('Data1984-2026World'!F$3:F$99,$Y21,'Data1984-2026World'!$A$3:$A$99,"&gt;="&amp;$W$3)+COUNTIFS('Data1984-2026World'!O$3:O$99,$Y21,'Data1984-2026World'!$A$3:$A$99,"&gt;="&amp;$W$3)</f>
        <v>3</v>
      </c>
      <c r="AA21" s="359">
        <f>COUNTIFS('Data1984-2026World'!I$3:I$99,$Y21,'Data1984-2026World'!$A$3:$A$99,"&gt;="&amp;$W$3)</f>
        <v>0</v>
      </c>
      <c r="AB21" s="359">
        <f>COUNTIFS('Data1984-2026World'!M$3:M$99,$Y21,'Data1984-2026World'!$A$3:$A$99,"&gt;="&amp;$W$3)</f>
        <v>0</v>
      </c>
      <c r="AC21" s="360">
        <f>SUM(Z21:AB21)</f>
        <v>3</v>
      </c>
      <c r="AD21" s="112">
        <f>COUNTIFS('Data1984-2026World'!C$3:C$99,$Y21,'Data1984-2026World'!$A$3:$A$99,"&gt;="&amp;$W$3)+COUNTIFS('Data1984-2026World'!E$3:E$99,$Y21,'Data1984-2026World'!$A$3:$A$99,"&gt;="&amp;$W$3)+COUNTIFS('Data1984-2026World'!G$3:G$99,$Y21,'Data1984-2026World'!$A$3:$A$99,"&gt;="&amp;$W$3)+COUNTIFS('Data1984-2026World'!P$3:P$99,$Y21,'Data1984-2026World'!$A$3:$A$99,"&gt;="&amp;$W$3)</f>
        <v>4</v>
      </c>
      <c r="AE21" s="112">
        <f>COUNTIFS('Data1984-2026World'!J$3:J$99,$Y21,'Data1984-2026World'!$A$3:$A$99,"&gt;="&amp;$W$3)</f>
        <v>0</v>
      </c>
      <c r="AF21" s="112">
        <f>COUNTIFS('Data1984-2026World'!N$3:N$99,$Y21,'Data1984-2026World'!$A$3:$A$99,"&gt;="&amp;$W$3)</f>
        <v>0</v>
      </c>
      <c r="AG21" s="113">
        <f>SUM(AD21:AF21)</f>
        <v>4</v>
      </c>
      <c r="AH21" s="112">
        <f>COUNTIFS('Data1984-2026World'!K$3:K$99,$Y21,'Data1984-2026World'!$A$3:$A$99,"&gt;="&amp;$W$3)+COUNTIFS('Data1984-2026World'!L$3:L$99,$Y21,'Data1984-2026World'!$A$3:$A$99,"&gt;="&amp;$W$3)</f>
        <v>0</v>
      </c>
      <c r="AI21" s="295">
        <f>AG21+AC21</f>
        <v>7</v>
      </c>
      <c r="AJ21" s="296">
        <f>SUMPRODUCT($Z$3:$AB$3,Z21:AB21)+SUMPRODUCT($AD$3:$AF$3,AD21:AF21)+AH21</f>
        <v>26</v>
      </c>
      <c r="AK21" s="198"/>
      <c r="AL21" s="182">
        <f t="shared" si="4"/>
        <v>15</v>
      </c>
      <c r="AM21" s="85" t="s">
        <v>36</v>
      </c>
      <c r="AN21" s="303">
        <v>4</v>
      </c>
      <c r="AO21" s="84" t="s">
        <v>43</v>
      </c>
      <c r="AP21" s="302">
        <v>7</v>
      </c>
      <c r="AQ21" s="85" t="s">
        <v>36</v>
      </c>
      <c r="AR21" s="301">
        <v>26</v>
      </c>
      <c r="AS21" s="182">
        <f t="shared" si="5"/>
        <v>15</v>
      </c>
    </row>
    <row r="22" spans="1:45" ht="13.15" x14ac:dyDescent="0.4">
      <c r="A22" s="198"/>
      <c r="B22" s="69" t="s">
        <v>48</v>
      </c>
      <c r="C22" s="285">
        <f>COUNTIF('Data1984-2026World'!F:F,$B22)</f>
        <v>0</v>
      </c>
      <c r="D22" s="290">
        <f>COUNTIF('Data1984-2026World'!G:G,$B22)</f>
        <v>1</v>
      </c>
      <c r="E22" s="285">
        <f t="shared" si="0"/>
        <v>1</v>
      </c>
      <c r="F22" s="198"/>
      <c r="G22" s="286"/>
      <c r="H22" s="286"/>
      <c r="I22" s="286"/>
      <c r="J22" s="286"/>
      <c r="K22" s="198"/>
      <c r="L22" s="412"/>
      <c r="M22" s="412"/>
      <c r="N22" s="412"/>
      <c r="O22" s="412"/>
      <c r="P22" s="198"/>
      <c r="Q22" s="287"/>
      <c r="R22" s="149"/>
      <c r="S22" s="149"/>
      <c r="T22" s="149"/>
      <c r="U22" s="198"/>
      <c r="V22" s="298">
        <f>ROW()-6</f>
        <v>16</v>
      </c>
      <c r="W22" s="110" t="s">
        <v>40</v>
      </c>
      <c r="X22" s="110" t="s">
        <v>104</v>
      </c>
      <c r="Y22" s="110" t="s">
        <v>25</v>
      </c>
      <c r="Z22" s="359">
        <f>COUNTIFS('Data1984-2026World'!B$3:B$99,$Y22,'Data1984-2026World'!$A$3:$A$99,"&gt;="&amp;$W$3)+COUNTIFS('Data1984-2026World'!D$3:D$99,$Y22,'Data1984-2026World'!$A$3:$A$99,"&gt;="&amp;$W$3)+COUNTIFS('Data1984-2026World'!F$3:F$99,$Y22,'Data1984-2026World'!$A$3:$A$99,"&gt;="&amp;$W$3)+COUNTIFS('Data1984-2026World'!O$3:O$99,$Y22,'Data1984-2026World'!$A$3:$A$99,"&gt;="&amp;$W$3)</f>
        <v>2</v>
      </c>
      <c r="AA22" s="359">
        <f>COUNTIFS('Data1984-2026World'!I$3:I$99,$Y22,'Data1984-2026World'!$A$3:$A$99,"&gt;="&amp;$W$3)</f>
        <v>0</v>
      </c>
      <c r="AB22" s="359">
        <f>COUNTIFS('Data1984-2026World'!M$3:M$99,$Y22,'Data1984-2026World'!$A$3:$A$99,"&gt;="&amp;$W$3)</f>
        <v>3</v>
      </c>
      <c r="AC22" s="360">
        <f>SUM(Z22:AB22)</f>
        <v>5</v>
      </c>
      <c r="AD22" s="112">
        <f>COUNTIFS('Data1984-2026World'!C$3:C$99,$Y22,'Data1984-2026World'!$A$3:$A$99,"&gt;="&amp;$W$3)+COUNTIFS('Data1984-2026World'!E$3:E$99,$Y22,'Data1984-2026World'!$A$3:$A$99,"&gt;="&amp;$W$3)+COUNTIFS('Data1984-2026World'!G$3:G$99,$Y22,'Data1984-2026World'!$A$3:$A$99,"&gt;="&amp;$W$3)+COUNTIFS('Data1984-2026World'!P$3:P$99,$Y22,'Data1984-2026World'!$A$3:$A$99,"&gt;="&amp;$W$3)</f>
        <v>0</v>
      </c>
      <c r="AE22" s="112">
        <f>COUNTIFS('Data1984-2026World'!J$3:J$99,$Y22,'Data1984-2026World'!$A$3:$A$99,"&gt;="&amp;$W$3)</f>
        <v>0</v>
      </c>
      <c r="AF22" s="112">
        <f>COUNTIFS('Data1984-2026World'!N$3:N$99,$Y22,'Data1984-2026World'!$A$3:$A$99,"&gt;="&amp;$W$3)</f>
        <v>1</v>
      </c>
      <c r="AG22" s="113">
        <f>SUM(AD22:AF22)</f>
        <v>1</v>
      </c>
      <c r="AH22" s="112">
        <f>COUNTIFS('Data1984-2026World'!K$3:K$99,$Y22,'Data1984-2026World'!$A$3:$A$99,"&gt;="&amp;$W$3)+COUNTIFS('Data1984-2026World'!L$3:L$99,$Y22,'Data1984-2026World'!$A$3:$A$99,"&gt;="&amp;$W$3)</f>
        <v>1</v>
      </c>
      <c r="AI22" s="295">
        <f>AG22+AC22</f>
        <v>6</v>
      </c>
      <c r="AJ22" s="296">
        <f>SUMPRODUCT($Z$3:$AB$3,Z22:AB22)+SUMPRODUCT($AD$3:$AF$3,AD22:AF22)+AH22</f>
        <v>23</v>
      </c>
      <c r="AK22" s="198"/>
      <c r="AL22" s="182">
        <f t="shared" si="4"/>
        <v>16</v>
      </c>
      <c r="AM22" s="110" t="s">
        <v>33</v>
      </c>
      <c r="AN22" s="303">
        <v>3</v>
      </c>
      <c r="AO22" s="110" t="s">
        <v>28</v>
      </c>
      <c r="AP22" s="302">
        <v>7</v>
      </c>
      <c r="AQ22" s="110" t="s">
        <v>25</v>
      </c>
      <c r="AR22" s="301">
        <v>23</v>
      </c>
      <c r="AS22" s="182">
        <f t="shared" si="5"/>
        <v>16</v>
      </c>
    </row>
    <row r="23" spans="1:45" ht="13.15" x14ac:dyDescent="0.4">
      <c r="A23" s="198"/>
      <c r="B23" s="69" t="s">
        <v>83</v>
      </c>
      <c r="C23" s="285">
        <f>COUNTIF('Data1984-2026World'!F:F,$B23)</f>
        <v>0</v>
      </c>
      <c r="D23" s="290">
        <f>COUNTIF('Data1984-2026World'!G:G,$B23)</f>
        <v>1</v>
      </c>
      <c r="E23" s="285">
        <f t="shared" si="0"/>
        <v>1</v>
      </c>
      <c r="F23" s="198"/>
      <c r="G23" s="286"/>
      <c r="H23" s="286"/>
      <c r="I23" s="286"/>
      <c r="J23" s="286"/>
      <c r="K23" s="198"/>
      <c r="L23" s="412"/>
      <c r="M23" s="412"/>
      <c r="N23" s="412"/>
      <c r="O23" s="412"/>
      <c r="P23" s="198"/>
      <c r="Q23" s="287"/>
      <c r="R23" s="149"/>
      <c r="S23" s="149"/>
      <c r="T23" s="149"/>
      <c r="U23" s="198"/>
      <c r="V23" s="298">
        <f>ROW()-6</f>
        <v>17</v>
      </c>
      <c r="W23" s="83" t="s">
        <v>124</v>
      </c>
      <c r="X23" s="83" t="s">
        <v>105</v>
      </c>
      <c r="Y23" s="83" t="s">
        <v>72</v>
      </c>
      <c r="Z23" s="359">
        <f>COUNTIFS('Data1984-2026World'!B$3:B$99,$Y23,'Data1984-2026World'!$A$3:$A$99,"&gt;="&amp;$W$3)+COUNTIFS('Data1984-2026World'!D$3:D$99,$Y23,'Data1984-2026World'!$A$3:$A$99,"&gt;="&amp;$W$3)+COUNTIFS('Data1984-2026World'!F$3:F$99,$Y23,'Data1984-2026World'!$A$3:$A$99,"&gt;="&amp;$W$3)+COUNTIFS('Data1984-2026World'!O$3:O$99,$Y23,'Data1984-2026World'!$A$3:$A$99,"&gt;="&amp;$W$3)</f>
        <v>1</v>
      </c>
      <c r="AA23" s="359">
        <f>COUNTIFS('Data1984-2026World'!I$3:I$99,$Y23,'Data1984-2026World'!$A$3:$A$99,"&gt;="&amp;$W$3)</f>
        <v>0</v>
      </c>
      <c r="AB23" s="359">
        <f>COUNTIFS('Data1984-2026World'!M$3:M$99,$Y23,'Data1984-2026World'!$A$3:$A$99,"&gt;="&amp;$W$3)</f>
        <v>3</v>
      </c>
      <c r="AC23" s="360">
        <f>SUM(Z23:AB23)</f>
        <v>4</v>
      </c>
      <c r="AD23" s="112">
        <f>COUNTIFS('Data1984-2026World'!C$3:C$99,$Y23,'Data1984-2026World'!$A$3:$A$99,"&gt;="&amp;$W$3)+COUNTIFS('Data1984-2026World'!E$3:E$99,$Y23,'Data1984-2026World'!$A$3:$A$99,"&gt;="&amp;$W$3)+COUNTIFS('Data1984-2026World'!G$3:G$99,$Y23,'Data1984-2026World'!$A$3:$A$99,"&gt;="&amp;$W$3)+COUNTIFS('Data1984-2026World'!P$3:P$99,$Y23,'Data1984-2026World'!$A$3:$A$99,"&gt;="&amp;$W$3)</f>
        <v>3</v>
      </c>
      <c r="AE23" s="112">
        <f>COUNTIFS('Data1984-2026World'!J$3:J$99,$Y23,'Data1984-2026World'!$A$3:$A$99,"&gt;="&amp;$W$3)</f>
        <v>0</v>
      </c>
      <c r="AF23" s="112">
        <f>COUNTIFS('Data1984-2026World'!N$3:N$99,$Y23,'Data1984-2026World'!$A$3:$A$99,"&gt;="&amp;$W$3)</f>
        <v>0</v>
      </c>
      <c r="AG23" s="113">
        <f>SUM(AD23:AF23)</f>
        <v>3</v>
      </c>
      <c r="AH23" s="112">
        <f>COUNTIFS('Data1984-2026World'!K$3:K$99,$Y23,'Data1984-2026World'!$A$3:$A$99,"&gt;="&amp;$W$3)+COUNTIFS('Data1984-2026World'!L$3:L$99,$Y23,'Data1984-2026World'!$A$3:$A$99,"&gt;="&amp;$W$3)</f>
        <v>0</v>
      </c>
      <c r="AI23" s="295">
        <f>AG23+AC23</f>
        <v>7</v>
      </c>
      <c r="AJ23" s="296">
        <f>SUMPRODUCT($Z$3:$AB$3,Z23:AB23)+SUMPRODUCT($AD$3:$AF$3,AD23:AF23)+AH23</f>
        <v>21</v>
      </c>
      <c r="AK23" s="198"/>
      <c r="AL23" s="182">
        <f t="shared" si="4"/>
        <v>17</v>
      </c>
      <c r="AM23" s="199" t="s">
        <v>89</v>
      </c>
      <c r="AN23" s="303">
        <v>3</v>
      </c>
      <c r="AO23" s="110" t="s">
        <v>25</v>
      </c>
      <c r="AP23" s="302">
        <v>6</v>
      </c>
      <c r="AQ23" s="83" t="s">
        <v>72</v>
      </c>
      <c r="AR23" s="301">
        <v>21</v>
      </c>
      <c r="AS23" s="182">
        <f t="shared" si="5"/>
        <v>17</v>
      </c>
    </row>
    <row r="24" spans="1:45" ht="13.15" x14ac:dyDescent="0.4">
      <c r="A24" s="198"/>
      <c r="B24" s="69" t="s">
        <v>82</v>
      </c>
      <c r="C24" s="285">
        <f>COUNTIF('Data1984-2026World'!F:F,$B24)</f>
        <v>0</v>
      </c>
      <c r="D24" s="290">
        <f>COUNTIF('Data1984-2026World'!G:G,$B24)</f>
        <v>1</v>
      </c>
      <c r="E24" s="285">
        <f t="shared" si="0"/>
        <v>1</v>
      </c>
      <c r="F24" s="198"/>
      <c r="G24" s="286"/>
      <c r="H24" s="286"/>
      <c r="I24" s="286"/>
      <c r="J24" s="286"/>
      <c r="K24" s="198"/>
      <c r="L24" s="412"/>
      <c r="M24" s="412"/>
      <c r="N24" s="412"/>
      <c r="O24" s="412"/>
      <c r="P24" s="198"/>
      <c r="Q24" s="292" t="s">
        <v>228</v>
      </c>
      <c r="R24" s="322">
        <v>3</v>
      </c>
      <c r="S24" s="322">
        <v>1</v>
      </c>
      <c r="T24" s="149"/>
      <c r="U24" s="198"/>
      <c r="V24" s="298">
        <f>ROW()-6</f>
        <v>18</v>
      </c>
      <c r="W24" s="84" t="s">
        <v>148</v>
      </c>
      <c r="X24" s="84" t="s">
        <v>106</v>
      </c>
      <c r="Y24" s="84" t="s">
        <v>43</v>
      </c>
      <c r="Z24" s="359">
        <f>COUNTIFS('Data1984-2026World'!B$3:B$99,$Y24,'Data1984-2026World'!$A$3:$A$99,"&gt;="&amp;$W$3)+COUNTIFS('Data1984-2026World'!D$3:D$99,$Y24,'Data1984-2026World'!$A$3:$A$99,"&gt;="&amp;$W$3)+COUNTIFS('Data1984-2026World'!F$3:F$99,$Y24,'Data1984-2026World'!$A$3:$A$99,"&gt;="&amp;$W$3)+COUNTIFS('Data1984-2026World'!O$3:O$99,$Y24,'Data1984-2026World'!$A$3:$A$99,"&gt;="&amp;$W$3)</f>
        <v>1</v>
      </c>
      <c r="AA24" s="359">
        <f>COUNTIFS('Data1984-2026World'!I$3:I$99,$Y24,'Data1984-2026World'!$A$3:$A$99,"&gt;="&amp;$W$3)</f>
        <v>1</v>
      </c>
      <c r="AB24" s="359">
        <f>COUNTIFS('Data1984-2026World'!M$3:M$99,$Y24,'Data1984-2026World'!$A$3:$A$99,"&gt;="&amp;$W$3)</f>
        <v>0</v>
      </c>
      <c r="AC24" s="360">
        <f>SUM(Z24:AB24)</f>
        <v>2</v>
      </c>
      <c r="AD24" s="112">
        <f>COUNTIFS('Data1984-2026World'!C$3:C$99,$Y24,'Data1984-2026World'!$A$3:$A$99,"&gt;="&amp;$W$3)+COUNTIFS('Data1984-2026World'!E$3:E$99,$Y24,'Data1984-2026World'!$A$3:$A$99,"&gt;="&amp;$W$3)+COUNTIFS('Data1984-2026World'!G$3:G$99,$Y24,'Data1984-2026World'!$A$3:$A$99,"&gt;="&amp;$W$3)+COUNTIFS('Data1984-2026World'!P$3:P$99,$Y24,'Data1984-2026World'!$A$3:$A$99,"&gt;="&amp;$W$3)</f>
        <v>3</v>
      </c>
      <c r="AE24" s="112">
        <f>COUNTIFS('Data1984-2026World'!J$3:J$99,$Y24,'Data1984-2026World'!$A$3:$A$99,"&gt;="&amp;$W$3)</f>
        <v>1</v>
      </c>
      <c r="AF24" s="112">
        <f>COUNTIFS('Data1984-2026World'!N$3:N$99,$Y24,'Data1984-2026World'!$A$3:$A$99,"&gt;="&amp;$W$3)</f>
        <v>1</v>
      </c>
      <c r="AG24" s="113">
        <f>SUM(AD24:AF24)</f>
        <v>5</v>
      </c>
      <c r="AH24" s="112">
        <f>COUNTIFS('Data1984-2026World'!K$3:K$99,$Y24,'Data1984-2026World'!$A$3:$A$99,"&gt;="&amp;$W$3)+COUNTIFS('Data1984-2026World'!L$3:L$99,$Y24,'Data1984-2026World'!$A$3:$A$99,"&gt;="&amp;$W$3)</f>
        <v>0</v>
      </c>
      <c r="AI24" s="295">
        <f>AG24+AC24</f>
        <v>7</v>
      </c>
      <c r="AJ24" s="296">
        <f>SUMPRODUCT($Z$3:$AB$3,Z24:AB24)+SUMPRODUCT($AD$3:$AF$3,AD24:AF24)+AH24</f>
        <v>21</v>
      </c>
      <c r="AK24" s="198"/>
      <c r="AL24" s="182">
        <f t="shared" si="4"/>
        <v>18</v>
      </c>
      <c r="AM24" s="110" t="s">
        <v>23</v>
      </c>
      <c r="AN24" s="303">
        <v>3</v>
      </c>
      <c r="AO24" s="83" t="s">
        <v>52</v>
      </c>
      <c r="AP24" s="302">
        <v>6</v>
      </c>
      <c r="AQ24" s="84" t="s">
        <v>43</v>
      </c>
      <c r="AR24" s="301">
        <v>21</v>
      </c>
      <c r="AS24" s="182">
        <f t="shared" si="5"/>
        <v>18</v>
      </c>
    </row>
    <row r="25" spans="1:45" x14ac:dyDescent="0.4">
      <c r="U25" s="198"/>
      <c r="V25" s="298">
        <f>ROW()-6</f>
        <v>19</v>
      </c>
      <c r="W25" s="83" t="s">
        <v>124</v>
      </c>
      <c r="X25" s="83" t="s">
        <v>105</v>
      </c>
      <c r="Y25" s="83" t="s">
        <v>125</v>
      </c>
      <c r="Z25" s="359">
        <f>COUNTIFS('Data1984-2026World'!B$3:B$99,$Y25,'Data1984-2026World'!$A$3:$A$99,"&gt;="&amp;$W$3)+COUNTIFS('Data1984-2026World'!D$3:D$99,$Y25,'Data1984-2026World'!$A$3:$A$99,"&gt;="&amp;$W$3)+COUNTIFS('Data1984-2026World'!F$3:F$99,$Y25,'Data1984-2026World'!$A$3:$A$99,"&gt;="&amp;$W$3)+COUNTIFS('Data1984-2026World'!O$3:O$99,$Y25,'Data1984-2026World'!$A$3:$A$99,"&gt;="&amp;$W$3)</f>
        <v>0</v>
      </c>
      <c r="AA25" s="359">
        <f>COUNTIFS('Data1984-2026World'!I$3:I$99,$Y25,'Data1984-2026World'!$A$3:$A$99,"&gt;="&amp;$W$3)</f>
        <v>2</v>
      </c>
      <c r="AB25" s="359">
        <f>COUNTIFS('Data1984-2026World'!M$3:M$99,$Y25,'Data1984-2026World'!$A$3:$A$99,"&gt;="&amp;$W$3)</f>
        <v>0</v>
      </c>
      <c r="AC25" s="360">
        <f>SUM(Z25:AB25)</f>
        <v>2</v>
      </c>
      <c r="AD25" s="112">
        <f>COUNTIFS('Data1984-2026World'!C$3:C$99,$Y25,'Data1984-2026World'!$A$3:$A$99,"&gt;="&amp;$W$3)+COUNTIFS('Data1984-2026World'!E$3:E$99,$Y25,'Data1984-2026World'!$A$3:$A$99,"&gt;="&amp;$W$3)+COUNTIFS('Data1984-2026World'!G$3:G$99,$Y25,'Data1984-2026World'!$A$3:$A$99,"&gt;="&amp;$W$3)+COUNTIFS('Data1984-2026World'!P$3:P$99,$Y25,'Data1984-2026World'!$A$3:$A$99,"&gt;="&amp;$W$3)</f>
        <v>2</v>
      </c>
      <c r="AE25" s="112">
        <f>COUNTIFS('Data1984-2026World'!J$3:J$99,$Y25,'Data1984-2026World'!$A$3:$A$99,"&gt;="&amp;$W$3)</f>
        <v>1</v>
      </c>
      <c r="AF25" s="112">
        <f>COUNTIFS('Data1984-2026World'!N$3:N$99,$Y25,'Data1984-2026World'!$A$3:$A$99,"&gt;="&amp;$W$3)</f>
        <v>1</v>
      </c>
      <c r="AG25" s="113">
        <f>SUM(AD25:AF25)</f>
        <v>4</v>
      </c>
      <c r="AH25" s="112">
        <f>COUNTIFS('Data1984-2026World'!K$3:K$99,$Y25,'Data1984-2026World'!$A$3:$A$99,"&gt;="&amp;$W$3)+COUNTIFS('Data1984-2026World'!L$3:L$99,$Y25,'Data1984-2026World'!$A$3:$A$99,"&gt;="&amp;$W$3)</f>
        <v>0</v>
      </c>
      <c r="AI25" s="295">
        <f>AG25+AC25</f>
        <v>6</v>
      </c>
      <c r="AJ25" s="296">
        <f>SUMPRODUCT($Z$3:$AB$3,Z25:AB25)+SUMPRODUCT($AD$3:$AF$3,AD25:AF25)+AH25</f>
        <v>19</v>
      </c>
      <c r="AK25" s="198"/>
      <c r="AL25" s="182">
        <f t="shared" si="4"/>
        <v>19</v>
      </c>
      <c r="AO25" s="83" t="s">
        <v>55</v>
      </c>
      <c r="AP25" s="302">
        <v>6</v>
      </c>
      <c r="AS25" s="182">
        <f t="shared" si="5"/>
        <v>19</v>
      </c>
    </row>
    <row r="26" spans="1:45" x14ac:dyDescent="0.4">
      <c r="M26" s="7"/>
      <c r="N26" s="7"/>
      <c r="U26" s="198"/>
      <c r="V26" s="298">
        <f>ROW()-6</f>
        <v>20</v>
      </c>
      <c r="W26" s="83" t="s">
        <v>124</v>
      </c>
      <c r="X26" s="83" t="s">
        <v>105</v>
      </c>
      <c r="Y26" s="83" t="s">
        <v>55</v>
      </c>
      <c r="Z26" s="359">
        <f>COUNTIFS('Data1984-2026World'!B$3:B$99,$Y26,'Data1984-2026World'!$A$3:$A$99,"&gt;="&amp;$W$3)+COUNTIFS('Data1984-2026World'!D$3:D$99,$Y26,'Data1984-2026World'!$A$3:$A$99,"&gt;="&amp;$W$3)+COUNTIFS('Data1984-2026World'!F$3:F$99,$Y26,'Data1984-2026World'!$A$3:$A$99,"&gt;="&amp;$W$3)+COUNTIFS('Data1984-2026World'!O$3:O$99,$Y26,'Data1984-2026World'!$A$3:$A$99,"&gt;="&amp;$W$3)</f>
        <v>2</v>
      </c>
      <c r="AA26" s="359">
        <f>COUNTIFS('Data1984-2026World'!I$3:I$99,$Y26,'Data1984-2026World'!$A$3:$A$99,"&gt;="&amp;$W$3)</f>
        <v>0</v>
      </c>
      <c r="AB26" s="359">
        <f>COUNTIFS('Data1984-2026World'!M$3:M$99,$Y26,'Data1984-2026World'!$A$3:$A$99,"&gt;="&amp;$W$3)</f>
        <v>0</v>
      </c>
      <c r="AC26" s="360">
        <f>SUM(Z26:AB26)</f>
        <v>2</v>
      </c>
      <c r="AD26" s="112">
        <f>COUNTIFS('Data1984-2026World'!C$3:C$99,$Y26,'Data1984-2026World'!$A$3:$A$99,"&gt;="&amp;$W$3)+COUNTIFS('Data1984-2026World'!E$3:E$99,$Y26,'Data1984-2026World'!$A$3:$A$99,"&gt;="&amp;$W$3)+COUNTIFS('Data1984-2026World'!G$3:G$99,$Y26,'Data1984-2026World'!$A$3:$A$99,"&gt;="&amp;$W$3)+COUNTIFS('Data1984-2026World'!P$3:P$99,$Y26,'Data1984-2026World'!$A$3:$A$99,"&gt;="&amp;$W$3)</f>
        <v>2</v>
      </c>
      <c r="AE26" s="112">
        <f>COUNTIFS('Data1984-2026World'!J$3:J$99,$Y26,'Data1984-2026World'!$A$3:$A$99,"&gt;="&amp;$W$3)</f>
        <v>0</v>
      </c>
      <c r="AF26" s="112">
        <f>COUNTIFS('Data1984-2026World'!N$3:N$99,$Y26,'Data1984-2026World'!$A$3:$A$99,"&gt;="&amp;$W$3)</f>
        <v>2</v>
      </c>
      <c r="AG26" s="113">
        <f>SUM(AD26:AF26)</f>
        <v>4</v>
      </c>
      <c r="AH26" s="112">
        <f>COUNTIFS('Data1984-2026World'!K$3:K$99,$Y26,'Data1984-2026World'!$A$3:$A$99,"&gt;="&amp;$W$3)+COUNTIFS('Data1984-2026World'!L$3:L$99,$Y26,'Data1984-2026World'!$A$3:$A$99,"&gt;="&amp;$W$3)</f>
        <v>1</v>
      </c>
      <c r="AI26" s="295">
        <f>AG26+AC26</f>
        <v>6</v>
      </c>
      <c r="AJ26" s="296">
        <f>SUMPRODUCT($Z$3:$AB$3,Z26:AB26)+SUMPRODUCT($AD$3:$AF$3,AD26:AF26)+AH26</f>
        <v>19</v>
      </c>
      <c r="AK26" s="198"/>
      <c r="AL26" s="182">
        <f t="shared" si="4"/>
        <v>20</v>
      </c>
      <c r="AO26" s="83" t="s">
        <v>125</v>
      </c>
      <c r="AP26" s="302">
        <v>6</v>
      </c>
      <c r="AS26" s="182">
        <f t="shared" si="5"/>
        <v>20</v>
      </c>
    </row>
    <row r="27" spans="1:45" x14ac:dyDescent="0.4">
      <c r="O27"/>
      <c r="U27" s="198"/>
      <c r="V27" s="298">
        <f>ROW()-6</f>
        <v>21</v>
      </c>
      <c r="W27" s="85" t="s">
        <v>148</v>
      </c>
      <c r="X27" s="85" t="s">
        <v>131</v>
      </c>
      <c r="Y27" s="85" t="s">
        <v>77</v>
      </c>
      <c r="Z27" s="359">
        <f>COUNTIFS('Data1984-2026World'!B$3:B$99,$Y27,'Data1984-2026World'!$A$3:$A$99,"&gt;="&amp;$W$3)+COUNTIFS('Data1984-2026World'!D$3:D$99,$Y27,'Data1984-2026World'!$A$3:$A$99,"&gt;="&amp;$W$3)+COUNTIFS('Data1984-2026World'!F$3:F$99,$Y27,'Data1984-2026World'!$A$3:$A$99,"&gt;="&amp;$W$3)+COUNTIFS('Data1984-2026World'!O$3:O$99,$Y27,'Data1984-2026World'!$A$3:$A$99,"&gt;="&amp;$W$3)</f>
        <v>2</v>
      </c>
      <c r="AA27" s="359">
        <f>COUNTIFS('Data1984-2026World'!I$3:I$99,$Y27,'Data1984-2026World'!$A$3:$A$99,"&gt;="&amp;$W$3)</f>
        <v>0</v>
      </c>
      <c r="AB27" s="359">
        <f>COUNTIFS('Data1984-2026World'!M$3:M$99,$Y27,'Data1984-2026World'!$A$3:$A$99,"&gt;="&amp;$W$3)</f>
        <v>0</v>
      </c>
      <c r="AC27" s="360">
        <f>SUM(Z27:AB27)</f>
        <v>2</v>
      </c>
      <c r="AD27" s="112">
        <f>COUNTIFS('Data1984-2026World'!C$3:C$99,$Y27,'Data1984-2026World'!$A$3:$A$99,"&gt;="&amp;$W$3)+COUNTIFS('Data1984-2026World'!E$3:E$99,$Y27,'Data1984-2026World'!$A$3:$A$99,"&gt;="&amp;$W$3)+COUNTIFS('Data1984-2026World'!G$3:G$99,$Y27,'Data1984-2026World'!$A$3:$A$99,"&gt;="&amp;$W$3)+COUNTIFS('Data1984-2026World'!P$3:P$99,$Y27,'Data1984-2026World'!$A$3:$A$99,"&gt;="&amp;$W$3)</f>
        <v>1</v>
      </c>
      <c r="AE27" s="112">
        <f>COUNTIFS('Data1984-2026World'!J$3:J$99,$Y27,'Data1984-2026World'!$A$3:$A$99,"&gt;="&amp;$W$3)</f>
        <v>0</v>
      </c>
      <c r="AF27" s="112">
        <f>COUNTIFS('Data1984-2026World'!N$3:N$99,$Y27,'Data1984-2026World'!$A$3:$A$99,"&gt;="&amp;$W$3)</f>
        <v>0</v>
      </c>
      <c r="AG27" s="113">
        <f>SUM(AD27:AF27)</f>
        <v>1</v>
      </c>
      <c r="AH27" s="112">
        <f>COUNTIFS('Data1984-2026World'!K$3:K$99,$Y27,'Data1984-2026World'!$A$3:$A$99,"&gt;="&amp;$W$3)+COUNTIFS('Data1984-2026World'!L$3:L$99,$Y27,'Data1984-2026World'!$A$3:$A$99,"&gt;="&amp;$W$3)</f>
        <v>4</v>
      </c>
      <c r="AI27" s="295">
        <f>AG27+AC27</f>
        <v>3</v>
      </c>
      <c r="AJ27" s="296">
        <f>SUMPRODUCT($Z$3:$AB$3,Z27:AB27)+SUMPRODUCT($AD$3:$AF$3,AD27:AF27)+AH27</f>
        <v>18</v>
      </c>
      <c r="AK27" s="198"/>
    </row>
    <row r="28" spans="1:45" x14ac:dyDescent="0.4">
      <c r="O28"/>
      <c r="U28" s="198"/>
      <c r="V28" s="298">
        <f>ROW()-6</f>
        <v>22</v>
      </c>
      <c r="W28" s="111" t="s">
        <v>148</v>
      </c>
      <c r="X28" s="111" t="s">
        <v>132</v>
      </c>
      <c r="Y28" s="111" t="s">
        <v>78</v>
      </c>
      <c r="Z28" s="359">
        <f>COUNTIFS('Data1984-2026World'!B$3:B$99,$Y28,'Data1984-2026World'!$A$3:$A$99,"&gt;="&amp;$W$3)+COUNTIFS('Data1984-2026World'!D$3:D$99,$Y28,'Data1984-2026World'!$A$3:$A$99,"&gt;="&amp;$W$3)+COUNTIFS('Data1984-2026World'!F$3:F$99,$Y28,'Data1984-2026World'!$A$3:$A$99,"&gt;="&amp;$W$3)+COUNTIFS('Data1984-2026World'!O$3:O$99,$Y28,'Data1984-2026World'!$A$3:$A$99,"&gt;="&amp;$W$3)</f>
        <v>2</v>
      </c>
      <c r="AA28" s="359">
        <f>COUNTIFS('Data1984-2026World'!I$3:I$99,$Y28,'Data1984-2026World'!$A$3:$A$99,"&gt;="&amp;$W$3)</f>
        <v>0</v>
      </c>
      <c r="AB28" s="359">
        <f>COUNTIFS('Data1984-2026World'!M$3:M$99,$Y28,'Data1984-2026World'!$A$3:$A$99,"&gt;="&amp;$W$3)</f>
        <v>0</v>
      </c>
      <c r="AC28" s="360">
        <f>SUM(Z28:AB28)</f>
        <v>2</v>
      </c>
      <c r="AD28" s="112">
        <f>COUNTIFS('Data1984-2026World'!C$3:C$99,$Y28,'Data1984-2026World'!$A$3:$A$99,"&gt;="&amp;$W$3)+COUNTIFS('Data1984-2026World'!E$3:E$99,$Y28,'Data1984-2026World'!$A$3:$A$99,"&gt;="&amp;$W$3)+COUNTIFS('Data1984-2026World'!G$3:G$99,$Y28,'Data1984-2026World'!$A$3:$A$99,"&gt;="&amp;$W$3)+COUNTIFS('Data1984-2026World'!P$3:P$99,$Y28,'Data1984-2026World'!$A$3:$A$99,"&gt;="&amp;$W$3)</f>
        <v>2</v>
      </c>
      <c r="AE28" s="112">
        <f>COUNTIFS('Data1984-2026World'!J$3:J$99,$Y28,'Data1984-2026World'!$A$3:$A$99,"&gt;="&amp;$W$3)</f>
        <v>0</v>
      </c>
      <c r="AF28" s="112">
        <f>COUNTIFS('Data1984-2026World'!N$3:N$99,$Y28,'Data1984-2026World'!$A$3:$A$99,"&gt;="&amp;$W$3)</f>
        <v>1</v>
      </c>
      <c r="AG28" s="113">
        <f>SUM(AD28:AF28)</f>
        <v>3</v>
      </c>
      <c r="AH28" s="112">
        <f>COUNTIFS('Data1984-2026World'!K$3:K$99,$Y28,'Data1984-2026World'!$A$3:$A$99,"&gt;="&amp;$W$3)+COUNTIFS('Data1984-2026World'!L$3:L$99,$Y28,'Data1984-2026World'!$A$3:$A$99,"&gt;="&amp;$W$3)</f>
        <v>0</v>
      </c>
      <c r="AI28" s="295">
        <f>AG28+AC28</f>
        <v>5</v>
      </c>
      <c r="AJ28" s="296">
        <f>SUMPRODUCT($Z$3:$AB$3,Z28:AB28)+SUMPRODUCT($AD$3:$AF$3,AD28:AF28)+AH28</f>
        <v>17</v>
      </c>
      <c r="AK28" s="198"/>
      <c r="AM28" t="s">
        <v>278</v>
      </c>
    </row>
    <row r="29" spans="1:45" x14ac:dyDescent="0.4">
      <c r="O29"/>
      <c r="U29" s="198"/>
      <c r="V29" s="298">
        <f>ROW()-6</f>
        <v>23</v>
      </c>
      <c r="W29" s="83" t="s">
        <v>124</v>
      </c>
      <c r="X29" s="83" t="s">
        <v>105</v>
      </c>
      <c r="Y29" s="83" t="s">
        <v>80</v>
      </c>
      <c r="Z29" s="359">
        <f>COUNTIFS('Data1984-2026World'!B$3:B$99,$Y29,'Data1984-2026World'!$A$3:$A$99,"&gt;="&amp;$W$3)+COUNTIFS('Data1984-2026World'!D$3:D$99,$Y29,'Data1984-2026World'!$A$3:$A$99,"&gt;="&amp;$W$3)+COUNTIFS('Data1984-2026World'!F$3:F$99,$Y29,'Data1984-2026World'!$A$3:$A$99,"&gt;="&amp;$W$3)+COUNTIFS('Data1984-2026World'!O$3:O$99,$Y29,'Data1984-2026World'!$A$3:$A$99,"&gt;="&amp;$W$3)</f>
        <v>0</v>
      </c>
      <c r="AA29" s="359">
        <f>COUNTIFS('Data1984-2026World'!I$3:I$99,$Y29,'Data1984-2026World'!$A$3:$A$99,"&gt;="&amp;$W$3)</f>
        <v>2</v>
      </c>
      <c r="AB29" s="359">
        <f>COUNTIFS('Data1984-2026World'!M$3:M$99,$Y29,'Data1984-2026World'!$A$3:$A$99,"&gt;="&amp;$W$3)</f>
        <v>0</v>
      </c>
      <c r="AC29" s="360">
        <f>SUM(Z29:AB29)</f>
        <v>2</v>
      </c>
      <c r="AD29" s="112">
        <f>COUNTIFS('Data1984-2026World'!C$3:C$99,$Y29,'Data1984-2026World'!$A$3:$A$99,"&gt;="&amp;$W$3)+COUNTIFS('Data1984-2026World'!E$3:E$99,$Y29,'Data1984-2026World'!$A$3:$A$99,"&gt;="&amp;$W$3)+COUNTIFS('Data1984-2026World'!G$3:G$99,$Y29,'Data1984-2026World'!$A$3:$A$99,"&gt;="&amp;$W$3)+COUNTIFS('Data1984-2026World'!P$3:P$99,$Y29,'Data1984-2026World'!$A$3:$A$99,"&gt;="&amp;$W$3)</f>
        <v>2</v>
      </c>
      <c r="AE29" s="112">
        <f>COUNTIFS('Data1984-2026World'!J$3:J$99,$Y29,'Data1984-2026World'!$A$3:$A$99,"&gt;="&amp;$W$3)</f>
        <v>0</v>
      </c>
      <c r="AF29" s="112">
        <f>COUNTIFS('Data1984-2026World'!N$3:N$99,$Y29,'Data1984-2026World'!$A$3:$A$99,"&gt;="&amp;$W$3)</f>
        <v>0</v>
      </c>
      <c r="AG29" s="113">
        <f>SUM(AD29:AF29)</f>
        <v>2</v>
      </c>
      <c r="AH29" s="112">
        <f>COUNTIFS('Data1984-2026World'!K$3:K$99,$Y29,'Data1984-2026World'!$A$3:$A$99,"&gt;="&amp;$W$3)+COUNTIFS('Data1984-2026World'!L$3:L$99,$Y29,'Data1984-2026World'!$A$3:$A$99,"&gt;="&amp;$W$3)</f>
        <v>1</v>
      </c>
      <c r="AI29" s="295">
        <f>AG29+AC29</f>
        <v>4</v>
      </c>
      <c r="AJ29" s="296">
        <f>SUMPRODUCT($Z$3:$AB$3,Z29:AB29)+SUMPRODUCT($AD$3:$AF$3,AD29:AF29)+AH29</f>
        <v>17</v>
      </c>
      <c r="AK29" s="198"/>
      <c r="AL29" s="182" t="s">
        <v>14</v>
      </c>
      <c r="AM29" s="182" t="s">
        <v>7</v>
      </c>
      <c r="AN29" s="199" t="s">
        <v>8</v>
      </c>
      <c r="AO29" s="182" t="s">
        <v>7</v>
      </c>
      <c r="AP29" s="83" t="s">
        <v>233</v>
      </c>
      <c r="AQ29" s="182" t="s">
        <v>7</v>
      </c>
      <c r="AR29" s="300" t="s">
        <v>16</v>
      </c>
      <c r="AS29" s="182" t="s">
        <v>14</v>
      </c>
    </row>
    <row r="30" spans="1:45" x14ac:dyDescent="0.4">
      <c r="O30"/>
      <c r="U30" s="198"/>
      <c r="V30" s="298">
        <f>ROW()-6</f>
        <v>24</v>
      </c>
      <c r="W30" s="110" t="s">
        <v>40</v>
      </c>
      <c r="X30" s="110" t="s">
        <v>104</v>
      </c>
      <c r="Y30" s="110" t="s">
        <v>23</v>
      </c>
      <c r="Z30" s="359">
        <f>COUNTIFS('Data1984-2026World'!B$3:B$99,$Y30,'Data1984-2026World'!$A$3:$A$99,"&gt;="&amp;$W$3)+COUNTIFS('Data1984-2026World'!D$3:D$99,$Y30,'Data1984-2026World'!$A$3:$A$99,"&gt;="&amp;$W$3)+COUNTIFS('Data1984-2026World'!F$3:F$99,$Y30,'Data1984-2026World'!$A$3:$A$99,"&gt;="&amp;$W$3)+COUNTIFS('Data1984-2026World'!O$3:O$99,$Y30,'Data1984-2026World'!$A$3:$A$99,"&gt;="&amp;$W$3)</f>
        <v>1</v>
      </c>
      <c r="AA30" s="359">
        <f>COUNTIFS('Data1984-2026World'!I$3:I$99,$Y30,'Data1984-2026World'!$A$3:$A$99,"&gt;="&amp;$W$3)</f>
        <v>0</v>
      </c>
      <c r="AB30" s="359">
        <f>COUNTIFS('Data1984-2026World'!M$3:M$99,$Y30,'Data1984-2026World'!$A$3:$A$99,"&gt;="&amp;$W$3)</f>
        <v>2</v>
      </c>
      <c r="AC30" s="360">
        <f>SUM(Z30:AB30)</f>
        <v>3</v>
      </c>
      <c r="AD30" s="112">
        <f>COUNTIFS('Data1984-2026World'!C$3:C$99,$Y30,'Data1984-2026World'!$A$3:$A$99,"&gt;="&amp;$W$3)+COUNTIFS('Data1984-2026World'!E$3:E$99,$Y30,'Data1984-2026World'!$A$3:$A$99,"&gt;="&amp;$W$3)+COUNTIFS('Data1984-2026World'!G$3:G$99,$Y30,'Data1984-2026World'!$A$3:$A$99,"&gt;="&amp;$W$3)+COUNTIFS('Data1984-2026World'!P$3:P$99,$Y30,'Data1984-2026World'!$A$3:$A$99,"&gt;="&amp;$W$3)</f>
        <v>2</v>
      </c>
      <c r="AE30" s="112">
        <f>COUNTIFS('Data1984-2026World'!J$3:J$99,$Y30,'Data1984-2026World'!$A$3:$A$99,"&gt;="&amp;$W$3)</f>
        <v>0</v>
      </c>
      <c r="AF30" s="112">
        <f>COUNTIFS('Data1984-2026World'!N$3:N$99,$Y30,'Data1984-2026World'!$A$3:$A$99,"&gt;="&amp;$W$3)</f>
        <v>0</v>
      </c>
      <c r="AG30" s="113">
        <f>SUM(AD30:AF30)</f>
        <v>2</v>
      </c>
      <c r="AH30" s="112">
        <f>COUNTIFS('Data1984-2026World'!K$3:K$99,$Y30,'Data1984-2026World'!$A$3:$A$99,"&gt;="&amp;$W$3)+COUNTIFS('Data1984-2026World'!L$3:L$99,$Y30,'Data1984-2026World'!$A$3:$A$99,"&gt;="&amp;$W$3)</f>
        <v>0</v>
      </c>
      <c r="AI30" s="295">
        <f>AG30+AC30</f>
        <v>5</v>
      </c>
      <c r="AJ30" s="296">
        <f>SUMPRODUCT($Z$3:$AB$3,Z30:AB30)+SUMPRODUCT($AD$3:$AF$3,AD30:AF30)+AH30</f>
        <v>16</v>
      </c>
      <c r="AK30" s="198"/>
      <c r="AL30" s="182">
        <f>ROW()-28</f>
        <v>2</v>
      </c>
      <c r="AM30" s="84" t="s">
        <v>45</v>
      </c>
      <c r="AN30" s="303">
        <v>14</v>
      </c>
      <c r="AO30" s="84" t="s">
        <v>45</v>
      </c>
      <c r="AP30" s="302">
        <v>23</v>
      </c>
      <c r="AQ30" s="84" t="s">
        <v>45</v>
      </c>
      <c r="AR30" s="301">
        <v>104</v>
      </c>
      <c r="AS30" s="182">
        <f>ROW()-28</f>
        <v>2</v>
      </c>
    </row>
    <row r="31" spans="1:45" x14ac:dyDescent="0.4">
      <c r="U31" s="198"/>
      <c r="V31" s="298">
        <f>ROW()-6</f>
        <v>25</v>
      </c>
      <c r="W31" s="83" t="s">
        <v>124</v>
      </c>
      <c r="X31" s="83" t="s">
        <v>105</v>
      </c>
      <c r="Y31" s="83" t="s">
        <v>54</v>
      </c>
      <c r="Z31" s="359">
        <f>COUNTIFS('Data1984-2026World'!B$3:B$99,$Y31,'Data1984-2026World'!$A$3:$A$99,"&gt;="&amp;$W$3)+COUNTIFS('Data1984-2026World'!D$3:D$99,$Y31,'Data1984-2026World'!$A$3:$A$99,"&gt;="&amp;$W$3)+COUNTIFS('Data1984-2026World'!F$3:F$99,$Y31,'Data1984-2026World'!$A$3:$A$99,"&gt;="&amp;$W$3)+COUNTIFS('Data1984-2026World'!O$3:O$99,$Y31,'Data1984-2026World'!$A$3:$A$99,"&gt;="&amp;$W$3)</f>
        <v>1</v>
      </c>
      <c r="AA31" s="359">
        <f>COUNTIFS('Data1984-2026World'!I$3:I$99,$Y31,'Data1984-2026World'!$A$3:$A$99,"&gt;="&amp;$W$3)</f>
        <v>0</v>
      </c>
      <c r="AB31" s="359">
        <f>COUNTIFS('Data1984-2026World'!M$3:M$99,$Y31,'Data1984-2026World'!$A$3:$A$99,"&gt;="&amp;$W$3)</f>
        <v>0</v>
      </c>
      <c r="AC31" s="360">
        <f>SUM(Z31:AB31)</f>
        <v>1</v>
      </c>
      <c r="AD31" s="112">
        <f>COUNTIFS('Data1984-2026World'!C$3:C$99,$Y31,'Data1984-2026World'!$A$3:$A$99,"&gt;="&amp;$W$3)+COUNTIFS('Data1984-2026World'!E$3:E$99,$Y31,'Data1984-2026World'!$A$3:$A$99,"&gt;="&amp;$W$3)+COUNTIFS('Data1984-2026World'!G$3:G$99,$Y31,'Data1984-2026World'!$A$3:$A$99,"&gt;="&amp;$W$3)+COUNTIFS('Data1984-2026World'!P$3:P$99,$Y31,'Data1984-2026World'!$A$3:$A$99,"&gt;="&amp;$W$3)</f>
        <v>3</v>
      </c>
      <c r="AE31" s="112">
        <f>COUNTIFS('Data1984-2026World'!J$3:J$99,$Y31,'Data1984-2026World'!$A$3:$A$99,"&gt;="&amp;$W$3)</f>
        <v>1</v>
      </c>
      <c r="AF31" s="112">
        <f>COUNTIFS('Data1984-2026World'!N$3:N$99,$Y31,'Data1984-2026World'!$A$3:$A$99,"&gt;="&amp;$W$3)</f>
        <v>0</v>
      </c>
      <c r="AG31" s="113">
        <f>SUM(AD31:AF31)</f>
        <v>4</v>
      </c>
      <c r="AH31" s="112">
        <f>COUNTIFS('Data1984-2026World'!K$3:K$99,$Y31,'Data1984-2026World'!$A$3:$A$99,"&gt;="&amp;$W$3)+COUNTIFS('Data1984-2026World'!L$3:L$99,$Y31,'Data1984-2026World'!$A$3:$A$99,"&gt;="&amp;$W$3)</f>
        <v>2</v>
      </c>
      <c r="AI31" s="295">
        <f>AG31+AC31</f>
        <v>5</v>
      </c>
      <c r="AJ31" s="296">
        <f>SUMPRODUCT($Z$3:$AB$3,Z31:AB31)+SUMPRODUCT($AD$3:$AF$3,AD31:AF31)+AH31</f>
        <v>16</v>
      </c>
      <c r="AK31" s="198"/>
      <c r="AL31" s="182">
        <f t="shared" ref="AL31:AL49" si="6">ROW()-28</f>
        <v>3</v>
      </c>
      <c r="AM31" s="83" t="s">
        <v>41</v>
      </c>
      <c r="AN31" s="303">
        <v>12</v>
      </c>
      <c r="AO31" s="83" t="s">
        <v>41</v>
      </c>
      <c r="AP31" s="302">
        <v>13</v>
      </c>
      <c r="AQ31" s="83" t="s">
        <v>41</v>
      </c>
      <c r="AR31" s="301">
        <v>80</v>
      </c>
      <c r="AS31" s="182">
        <f t="shared" ref="AS31:AS49" si="7">ROW()-28</f>
        <v>3</v>
      </c>
    </row>
    <row r="32" spans="1:45" x14ac:dyDescent="0.4">
      <c r="M32" s="107"/>
      <c r="N32" s="107"/>
      <c r="O32" s="107"/>
      <c r="U32" s="198"/>
      <c r="V32" s="298">
        <f>ROW()-6</f>
        <v>26</v>
      </c>
      <c r="W32" s="110" t="s">
        <v>40</v>
      </c>
      <c r="X32" s="110" t="s">
        <v>104</v>
      </c>
      <c r="Y32" s="110" t="s">
        <v>28</v>
      </c>
      <c r="Z32" s="359">
        <f>COUNTIFS('Data1984-2026World'!B$3:B$99,$Y32,'Data1984-2026World'!$A$3:$A$99,"&gt;="&amp;$W$3)+COUNTIFS('Data1984-2026World'!D$3:D$99,$Y32,'Data1984-2026World'!$A$3:$A$99,"&gt;="&amp;$W$3)+COUNTIFS('Data1984-2026World'!F$3:F$99,$Y32,'Data1984-2026World'!$A$3:$A$99,"&gt;="&amp;$W$3)+COUNTIFS('Data1984-2026World'!O$3:O$99,$Y32,'Data1984-2026World'!$A$3:$A$99,"&gt;="&amp;$W$3)</f>
        <v>0</v>
      </c>
      <c r="AA32" s="359">
        <f>COUNTIFS('Data1984-2026World'!I$3:I$99,$Y32,'Data1984-2026World'!$A$3:$A$99,"&gt;="&amp;$W$3)</f>
        <v>0</v>
      </c>
      <c r="AB32" s="359">
        <f>COUNTIFS('Data1984-2026World'!M$3:M$99,$Y32,'Data1984-2026World'!$A$3:$A$99,"&gt;="&amp;$W$3)</f>
        <v>2</v>
      </c>
      <c r="AC32" s="360">
        <f>SUM(Z32:AB32)</f>
        <v>2</v>
      </c>
      <c r="AD32" s="112">
        <f>COUNTIFS('Data1984-2026World'!C$3:C$99,$Y32,'Data1984-2026World'!$A$3:$A$99,"&gt;="&amp;$W$3)+COUNTIFS('Data1984-2026World'!E$3:E$99,$Y32,'Data1984-2026World'!$A$3:$A$99,"&gt;="&amp;$W$3)+COUNTIFS('Data1984-2026World'!G$3:G$99,$Y32,'Data1984-2026World'!$A$3:$A$99,"&gt;="&amp;$W$3)+COUNTIFS('Data1984-2026World'!P$3:P$99,$Y32,'Data1984-2026World'!$A$3:$A$99,"&gt;="&amp;$W$3)</f>
        <v>2</v>
      </c>
      <c r="AE32" s="112">
        <f>COUNTIFS('Data1984-2026World'!J$3:J$99,$Y32,'Data1984-2026World'!$A$3:$A$99,"&gt;="&amp;$W$3)</f>
        <v>0</v>
      </c>
      <c r="AF32" s="112">
        <f>COUNTIFS('Data1984-2026World'!N$3:N$99,$Y32,'Data1984-2026World'!$A$3:$A$99,"&gt;="&amp;$W$3)</f>
        <v>3</v>
      </c>
      <c r="AG32" s="113">
        <f>SUM(AD32:AF32)</f>
        <v>5</v>
      </c>
      <c r="AH32" s="112">
        <f>COUNTIFS('Data1984-2026World'!K$3:K$99,$Y32,'Data1984-2026World'!$A$3:$A$99,"&gt;="&amp;$W$3)+COUNTIFS('Data1984-2026World'!L$3:L$99,$Y32,'Data1984-2026World'!$A$3:$A$99,"&gt;="&amp;$W$3)</f>
        <v>1</v>
      </c>
      <c r="AI32" s="295">
        <f>AG32+AC32</f>
        <v>7</v>
      </c>
      <c r="AJ32" s="296">
        <f>SUMPRODUCT($Z$3:$AB$3,Z32:AB32)+SUMPRODUCT($AD$3:$AF$3,AD32:AF32)+AH32</f>
        <v>14</v>
      </c>
      <c r="AK32" s="198"/>
      <c r="AL32" s="182">
        <f t="shared" si="6"/>
        <v>4</v>
      </c>
      <c r="AM32" s="110" t="s">
        <v>24</v>
      </c>
      <c r="AN32" s="303">
        <v>9</v>
      </c>
      <c r="AO32" s="110" t="s">
        <v>24</v>
      </c>
      <c r="AP32" s="302">
        <v>13</v>
      </c>
      <c r="AQ32" s="110" t="s">
        <v>24</v>
      </c>
      <c r="AR32" s="301">
        <v>66</v>
      </c>
      <c r="AS32" s="182">
        <f t="shared" si="7"/>
        <v>4</v>
      </c>
    </row>
    <row r="33" spans="2:45" x14ac:dyDescent="0.4">
      <c r="B33" s="48"/>
      <c r="G33" s="48"/>
      <c r="M33" s="107"/>
      <c r="N33" s="107"/>
      <c r="O33" s="107"/>
      <c r="U33" s="198"/>
      <c r="V33" s="298">
        <f>ROW()-6</f>
        <v>27</v>
      </c>
      <c r="W33" s="85" t="s">
        <v>148</v>
      </c>
      <c r="X33" s="85" t="s">
        <v>131</v>
      </c>
      <c r="Y33" s="85" t="s">
        <v>37</v>
      </c>
      <c r="Z33" s="359">
        <f>COUNTIFS('Data1984-2026World'!B$3:B$99,$Y33,'Data1984-2026World'!$A$3:$A$99,"&gt;="&amp;$W$3)+COUNTIFS('Data1984-2026World'!D$3:D$99,$Y33,'Data1984-2026World'!$A$3:$A$99,"&gt;="&amp;$W$3)+COUNTIFS('Data1984-2026World'!F$3:F$99,$Y33,'Data1984-2026World'!$A$3:$A$99,"&gt;="&amp;$W$3)+COUNTIFS('Data1984-2026World'!O$3:O$99,$Y33,'Data1984-2026World'!$A$3:$A$99,"&gt;="&amp;$W$3)</f>
        <v>0</v>
      </c>
      <c r="AA33" s="359">
        <f>COUNTIFS('Data1984-2026World'!I$3:I$99,$Y33,'Data1984-2026World'!$A$3:$A$99,"&gt;="&amp;$W$3)</f>
        <v>0</v>
      </c>
      <c r="AB33" s="359">
        <f>COUNTIFS('Data1984-2026World'!M$3:M$99,$Y33,'Data1984-2026World'!$A$3:$A$99,"&gt;="&amp;$W$3)</f>
        <v>2</v>
      </c>
      <c r="AC33" s="360">
        <f>SUM(Z33:AB33)</f>
        <v>2</v>
      </c>
      <c r="AD33" s="112">
        <f>COUNTIFS('Data1984-2026World'!C$3:C$99,$Y33,'Data1984-2026World'!$A$3:$A$99,"&gt;="&amp;$W$3)+COUNTIFS('Data1984-2026World'!E$3:E$99,$Y33,'Data1984-2026World'!$A$3:$A$99,"&gt;="&amp;$W$3)+COUNTIFS('Data1984-2026World'!G$3:G$99,$Y33,'Data1984-2026World'!$A$3:$A$99,"&gt;="&amp;$W$3)+COUNTIFS('Data1984-2026World'!P$3:P$99,$Y33,'Data1984-2026World'!$A$3:$A$99,"&gt;="&amp;$W$3)</f>
        <v>2</v>
      </c>
      <c r="AE33" s="112">
        <f>COUNTIFS('Data1984-2026World'!J$3:J$99,$Y33,'Data1984-2026World'!$A$3:$A$99,"&gt;="&amp;$W$3)</f>
        <v>1</v>
      </c>
      <c r="AF33" s="112">
        <f>COUNTIFS('Data1984-2026World'!N$3:N$99,$Y33,'Data1984-2026World'!$A$3:$A$99,"&gt;="&amp;$W$3)</f>
        <v>0</v>
      </c>
      <c r="AG33" s="113">
        <f>SUM(AD33:AF33)</f>
        <v>3</v>
      </c>
      <c r="AH33" s="112">
        <f>COUNTIFS('Data1984-2026World'!K$3:K$99,$Y33,'Data1984-2026World'!$A$3:$A$99,"&gt;="&amp;$W$3)+COUNTIFS('Data1984-2026World'!L$3:L$99,$Y33,'Data1984-2026World'!$A$3:$A$99,"&gt;="&amp;$W$3)</f>
        <v>2</v>
      </c>
      <c r="AI33" s="295">
        <f>AG33+AC33</f>
        <v>5</v>
      </c>
      <c r="AJ33" s="296">
        <f>SUMPRODUCT($Z$3:$AB$3,Z33:AB33)+SUMPRODUCT($AD$3:$AF$3,AD33:AF33)+AH33</f>
        <v>14</v>
      </c>
      <c r="AK33" s="198"/>
      <c r="AL33" s="182">
        <f t="shared" si="6"/>
        <v>5</v>
      </c>
      <c r="AM33" s="83" t="s">
        <v>46</v>
      </c>
      <c r="AN33" s="303">
        <v>5</v>
      </c>
      <c r="AO33" s="83" t="s">
        <v>46</v>
      </c>
      <c r="AP33" s="302">
        <v>13</v>
      </c>
      <c r="AQ33" s="110" t="s">
        <v>4</v>
      </c>
      <c r="AR33" s="301">
        <v>44</v>
      </c>
      <c r="AS33" s="182">
        <f t="shared" si="7"/>
        <v>5</v>
      </c>
    </row>
    <row r="34" spans="2:45" x14ac:dyDescent="0.4">
      <c r="B34" s="48"/>
      <c r="C34" s="109"/>
      <c r="D34" s="109"/>
      <c r="E34" s="109"/>
      <c r="F34" s="107"/>
      <c r="G34" s="48"/>
      <c r="H34" s="109"/>
      <c r="I34" s="109"/>
      <c r="J34" s="109"/>
      <c r="K34" s="107"/>
      <c r="M34" s="107"/>
      <c r="N34" s="107"/>
      <c r="O34" s="107"/>
      <c r="P34" s="107"/>
      <c r="U34" s="198"/>
      <c r="V34" s="298">
        <f>ROW()-6</f>
        <v>28</v>
      </c>
      <c r="W34" s="83" t="s">
        <v>124</v>
      </c>
      <c r="X34" s="83" t="s">
        <v>105</v>
      </c>
      <c r="Y34" s="83" t="s">
        <v>73</v>
      </c>
      <c r="Z34" s="359">
        <f>COUNTIFS('Data1984-2026World'!B$3:B$99,$Y34,'Data1984-2026World'!$A$3:$A$99,"&gt;="&amp;$W$3)+COUNTIFS('Data1984-2026World'!D$3:D$99,$Y34,'Data1984-2026World'!$A$3:$A$99,"&gt;="&amp;$W$3)+COUNTIFS('Data1984-2026World'!F$3:F$99,$Y34,'Data1984-2026World'!$A$3:$A$99,"&gt;="&amp;$W$3)+COUNTIFS('Data1984-2026World'!O$3:O$99,$Y34,'Data1984-2026World'!$A$3:$A$99,"&gt;="&amp;$W$3)</f>
        <v>1</v>
      </c>
      <c r="AA34" s="359">
        <f>COUNTIFS('Data1984-2026World'!I$3:I$99,$Y34,'Data1984-2026World'!$A$3:$A$99,"&gt;="&amp;$W$3)</f>
        <v>0</v>
      </c>
      <c r="AB34" s="359">
        <f>COUNTIFS('Data1984-2026World'!M$3:M$99,$Y34,'Data1984-2026World'!$A$3:$A$99,"&gt;="&amp;$W$3)</f>
        <v>0</v>
      </c>
      <c r="AC34" s="360">
        <f>SUM(Z34:AB34)</f>
        <v>1</v>
      </c>
      <c r="AD34" s="112">
        <f>COUNTIFS('Data1984-2026World'!C$3:C$99,$Y34,'Data1984-2026World'!$A$3:$A$99,"&gt;="&amp;$W$3)+COUNTIFS('Data1984-2026World'!E$3:E$99,$Y34,'Data1984-2026World'!$A$3:$A$99,"&gt;="&amp;$W$3)+COUNTIFS('Data1984-2026World'!G$3:G$99,$Y34,'Data1984-2026World'!$A$3:$A$99,"&gt;="&amp;$W$3)+COUNTIFS('Data1984-2026World'!P$3:P$99,$Y34,'Data1984-2026World'!$A$3:$A$99,"&gt;="&amp;$W$3)</f>
        <v>0</v>
      </c>
      <c r="AE34" s="112">
        <f>COUNTIFS('Data1984-2026World'!J$3:J$99,$Y34,'Data1984-2026World'!$A$3:$A$99,"&gt;="&amp;$W$3)</f>
        <v>3</v>
      </c>
      <c r="AF34" s="112">
        <f>COUNTIFS('Data1984-2026World'!N$3:N$99,$Y34,'Data1984-2026World'!$A$3:$A$99,"&gt;="&amp;$W$3)</f>
        <v>0</v>
      </c>
      <c r="AG34" s="113">
        <f>SUM(AD34:AF34)</f>
        <v>3</v>
      </c>
      <c r="AH34" s="112">
        <f>COUNTIFS('Data1984-2026World'!K$3:K$99,$Y34,'Data1984-2026World'!$A$3:$A$99,"&gt;="&amp;$W$3)+COUNTIFS('Data1984-2026World'!L$3:L$99,$Y34,'Data1984-2026World'!$A$3:$A$99,"&gt;="&amp;$W$3)</f>
        <v>1</v>
      </c>
      <c r="AI34" s="295">
        <f>AG34+AC34</f>
        <v>4</v>
      </c>
      <c r="AJ34" s="296">
        <f>SUMPRODUCT($Z$3:$AB$3,Z34:AB34)+SUMPRODUCT($AD$3:$AF$3,AD34:AF34)+AH34</f>
        <v>13</v>
      </c>
      <c r="AK34" s="198"/>
      <c r="AL34" s="182">
        <f t="shared" si="6"/>
        <v>6</v>
      </c>
      <c r="AM34" s="110" t="s">
        <v>4</v>
      </c>
      <c r="AN34" s="303">
        <v>5</v>
      </c>
      <c r="AO34" s="110" t="s">
        <v>4</v>
      </c>
      <c r="AP34" s="302">
        <v>12</v>
      </c>
      <c r="AQ34" s="83" t="s">
        <v>46</v>
      </c>
      <c r="AR34" s="301">
        <v>40</v>
      </c>
      <c r="AS34" s="182">
        <f t="shared" si="7"/>
        <v>6</v>
      </c>
    </row>
    <row r="35" spans="2:45" x14ac:dyDescent="0.4">
      <c r="B35" s="48"/>
      <c r="C35" s="109"/>
      <c r="D35" s="109"/>
      <c r="E35" s="109"/>
      <c r="F35" s="107"/>
      <c r="G35" s="48"/>
      <c r="H35" s="109"/>
      <c r="I35" s="109"/>
      <c r="J35" s="109"/>
      <c r="K35" s="107"/>
      <c r="P35" s="107"/>
      <c r="U35" s="198"/>
      <c r="V35" s="298">
        <f>ROW()-6</f>
        <v>29</v>
      </c>
      <c r="W35" s="199" t="s">
        <v>148</v>
      </c>
      <c r="X35" s="199" t="s">
        <v>262</v>
      </c>
      <c r="Y35" s="199" t="s">
        <v>86</v>
      </c>
      <c r="Z35" s="359">
        <f>COUNTIFS('Data1984-2026World'!B$3:B$99,$Y35,'Data1984-2026World'!$A$3:$A$99,"&gt;="&amp;$W$3)+COUNTIFS('Data1984-2026World'!D$3:D$99,$Y35,'Data1984-2026World'!$A$3:$A$99,"&gt;="&amp;$W$3)+COUNTIFS('Data1984-2026World'!F$3:F$99,$Y35,'Data1984-2026World'!$A$3:$A$99,"&gt;="&amp;$W$3)+COUNTIFS('Data1984-2026World'!O$3:O$99,$Y35,'Data1984-2026World'!$A$3:$A$99,"&gt;="&amp;$W$3)</f>
        <v>0</v>
      </c>
      <c r="AA35" s="359">
        <f>COUNTIFS('Data1984-2026World'!I$3:I$99,$Y35,'Data1984-2026World'!$A$3:$A$99,"&gt;="&amp;$W$3)</f>
        <v>0</v>
      </c>
      <c r="AB35" s="359">
        <f>COUNTIFS('Data1984-2026World'!M$3:M$99,$Y35,'Data1984-2026World'!$A$3:$A$99,"&gt;="&amp;$W$3)</f>
        <v>1</v>
      </c>
      <c r="AC35" s="360">
        <f>SUM(Z35:AB35)</f>
        <v>1</v>
      </c>
      <c r="AD35" s="112">
        <f>COUNTIFS('Data1984-2026World'!C$3:C$99,$Y35,'Data1984-2026World'!$A$3:$A$99,"&gt;="&amp;$W$3)+COUNTIFS('Data1984-2026World'!E$3:E$99,$Y35,'Data1984-2026World'!$A$3:$A$99,"&gt;="&amp;$W$3)+COUNTIFS('Data1984-2026World'!G$3:G$99,$Y35,'Data1984-2026World'!$A$3:$A$99,"&gt;="&amp;$W$3)+COUNTIFS('Data1984-2026World'!P$3:P$99,$Y35,'Data1984-2026World'!$A$3:$A$99,"&gt;="&amp;$W$3)</f>
        <v>4</v>
      </c>
      <c r="AE35" s="112">
        <f>COUNTIFS('Data1984-2026World'!J$3:J$99,$Y35,'Data1984-2026World'!$A$3:$A$99,"&gt;="&amp;$W$3)</f>
        <v>0</v>
      </c>
      <c r="AF35" s="112">
        <f>COUNTIFS('Data1984-2026World'!N$3:N$99,$Y35,'Data1984-2026World'!$A$3:$A$99,"&gt;="&amp;$W$3)</f>
        <v>0</v>
      </c>
      <c r="AG35" s="113">
        <f>SUM(AD35:AF35)</f>
        <v>4</v>
      </c>
      <c r="AH35" s="112">
        <f>COUNTIFS('Data1984-2026World'!K$3:K$99,$Y35,'Data1984-2026World'!$A$3:$A$99,"&gt;="&amp;$W$3)+COUNTIFS('Data1984-2026World'!L$3:L$99,$Y35,'Data1984-2026World'!$A$3:$A$99,"&gt;="&amp;$W$3)</f>
        <v>0</v>
      </c>
      <c r="AI35" s="295">
        <f>AG35+AC35</f>
        <v>5</v>
      </c>
      <c r="AJ35" s="296">
        <f>SUMPRODUCT($Z$3:$AB$3,Z35:AB35)+SUMPRODUCT($AD$3:$AF$3,AD35:AF35)+AH35</f>
        <v>11</v>
      </c>
      <c r="AK35" s="198"/>
      <c r="AL35" s="182">
        <f t="shared" si="6"/>
        <v>7</v>
      </c>
      <c r="AM35" s="110" t="s">
        <v>26</v>
      </c>
      <c r="AN35" s="303">
        <v>5</v>
      </c>
      <c r="AO35" s="83" t="s">
        <v>51</v>
      </c>
      <c r="AP35" s="302">
        <v>12</v>
      </c>
      <c r="AQ35" s="84" t="s">
        <v>44</v>
      </c>
      <c r="AR35" s="301">
        <v>37</v>
      </c>
      <c r="AS35" s="182">
        <f t="shared" si="7"/>
        <v>7</v>
      </c>
    </row>
    <row r="36" spans="2:45" x14ac:dyDescent="0.4">
      <c r="B36" s="48"/>
      <c r="C36" s="109"/>
      <c r="D36" s="109"/>
      <c r="E36" s="109"/>
      <c r="F36" s="107"/>
      <c r="G36" s="48"/>
      <c r="H36" s="109"/>
      <c r="I36" s="109"/>
      <c r="J36" s="109"/>
      <c r="K36" s="107"/>
      <c r="M36" s="107"/>
      <c r="N36" s="107"/>
      <c r="O36" s="107"/>
      <c r="P36" s="107"/>
      <c r="U36" s="198"/>
      <c r="V36" s="298">
        <f>ROW()-6</f>
        <v>30</v>
      </c>
      <c r="W36" s="199" t="s">
        <v>148</v>
      </c>
      <c r="X36" s="199" t="s">
        <v>262</v>
      </c>
      <c r="Y36" s="199" t="s">
        <v>95</v>
      </c>
      <c r="Z36" s="359">
        <f>COUNTIFS('Data1984-2026World'!B$3:B$99,$Y36,'Data1984-2026World'!$A$3:$A$99,"&gt;="&amp;$W$3)+COUNTIFS('Data1984-2026World'!D$3:D$99,$Y36,'Data1984-2026World'!$A$3:$A$99,"&gt;="&amp;$W$3)+COUNTIFS('Data1984-2026World'!F$3:F$99,$Y36,'Data1984-2026World'!$A$3:$A$99,"&gt;="&amp;$W$3)+COUNTIFS('Data1984-2026World'!O$3:O$99,$Y36,'Data1984-2026World'!$A$3:$A$99,"&gt;="&amp;$W$3)</f>
        <v>1</v>
      </c>
      <c r="AA36" s="359">
        <f>COUNTIFS('Data1984-2026World'!I$3:I$99,$Y36,'Data1984-2026World'!$A$3:$A$99,"&gt;="&amp;$W$3)</f>
        <v>0</v>
      </c>
      <c r="AB36" s="359">
        <f>COUNTIFS('Data1984-2026World'!M$3:M$99,$Y36,'Data1984-2026World'!$A$3:$A$99,"&gt;="&amp;$W$3)</f>
        <v>0</v>
      </c>
      <c r="AC36" s="360">
        <f>SUM(Z36:AB36)</f>
        <v>1</v>
      </c>
      <c r="AD36" s="112">
        <f>COUNTIFS('Data1984-2026World'!C$3:C$99,$Y36,'Data1984-2026World'!$A$3:$A$99,"&gt;="&amp;$W$3)+COUNTIFS('Data1984-2026World'!E$3:E$99,$Y36,'Data1984-2026World'!$A$3:$A$99,"&gt;="&amp;$W$3)+COUNTIFS('Data1984-2026World'!G$3:G$99,$Y36,'Data1984-2026World'!$A$3:$A$99,"&gt;="&amp;$W$3)+COUNTIFS('Data1984-2026World'!P$3:P$99,$Y36,'Data1984-2026World'!$A$3:$A$99,"&gt;="&amp;$W$3)</f>
        <v>2</v>
      </c>
      <c r="AE36" s="112">
        <f>COUNTIFS('Data1984-2026World'!J$3:J$99,$Y36,'Data1984-2026World'!$A$3:$A$99,"&gt;="&amp;$W$3)</f>
        <v>0</v>
      </c>
      <c r="AF36" s="112">
        <f>COUNTIFS('Data1984-2026World'!N$3:N$99,$Y36,'Data1984-2026World'!$A$3:$A$99,"&gt;="&amp;$W$3)</f>
        <v>0</v>
      </c>
      <c r="AG36" s="113">
        <f>SUM(AD36:AF36)</f>
        <v>2</v>
      </c>
      <c r="AH36" s="112">
        <f>COUNTIFS('Data1984-2026World'!K$3:K$99,$Y36,'Data1984-2026World'!$A$3:$A$99,"&gt;="&amp;$W$3)+COUNTIFS('Data1984-2026World'!L$3:L$99,$Y36,'Data1984-2026World'!$A$3:$A$99,"&gt;="&amp;$W$3)</f>
        <v>0</v>
      </c>
      <c r="AI36" s="295">
        <f>AG36+AC36</f>
        <v>3</v>
      </c>
      <c r="AJ36" s="296">
        <f>SUMPRODUCT($Z$3:$AB$3,Z36:AB36)+SUMPRODUCT($AD$3:$AF$3,AD36:AF36)+AH36</f>
        <v>10</v>
      </c>
      <c r="AK36" s="198"/>
      <c r="AL36" s="182">
        <f t="shared" si="6"/>
        <v>8</v>
      </c>
      <c r="AM36" s="83" t="s">
        <v>51</v>
      </c>
      <c r="AN36" s="303">
        <v>4</v>
      </c>
      <c r="AO36" s="110" t="s">
        <v>26</v>
      </c>
      <c r="AP36" s="302">
        <v>8</v>
      </c>
      <c r="AQ36" s="83" t="s">
        <v>51</v>
      </c>
      <c r="AR36" s="301">
        <v>36</v>
      </c>
      <c r="AS36" s="182">
        <f t="shared" si="7"/>
        <v>8</v>
      </c>
    </row>
    <row r="37" spans="2:45" x14ac:dyDescent="0.4">
      <c r="B37" s="48"/>
      <c r="C37" s="109"/>
      <c r="D37" s="109"/>
      <c r="E37" s="109"/>
      <c r="F37" s="107"/>
      <c r="G37" s="48"/>
      <c r="H37" s="109"/>
      <c r="I37" s="109"/>
      <c r="J37" s="109"/>
      <c r="K37" s="107"/>
      <c r="M37" s="107"/>
      <c r="N37" s="107"/>
      <c r="O37" s="107"/>
      <c r="P37" s="107"/>
      <c r="U37" s="198"/>
      <c r="V37" s="298">
        <f>ROW()-6</f>
        <v>31</v>
      </c>
      <c r="W37" s="83" t="s">
        <v>124</v>
      </c>
      <c r="X37" s="83" t="s">
        <v>105</v>
      </c>
      <c r="Y37" s="83" t="s">
        <v>42</v>
      </c>
      <c r="Z37" s="359">
        <f>COUNTIFS('Data1984-2026World'!B$3:B$99,$Y37,'Data1984-2026World'!$A$3:$A$99,"&gt;="&amp;$W$3)+COUNTIFS('Data1984-2026World'!D$3:D$99,$Y37,'Data1984-2026World'!$A$3:$A$99,"&gt;="&amp;$W$3)+COUNTIFS('Data1984-2026World'!F$3:F$99,$Y37,'Data1984-2026World'!$A$3:$A$99,"&gt;="&amp;$W$3)+COUNTIFS('Data1984-2026World'!O$3:O$99,$Y37,'Data1984-2026World'!$A$3:$A$99,"&gt;="&amp;$W$3)</f>
        <v>0</v>
      </c>
      <c r="AA37" s="359">
        <f>COUNTIFS('Data1984-2026World'!I$3:I$99,$Y37,'Data1984-2026World'!$A$3:$A$99,"&gt;="&amp;$W$3)</f>
        <v>1</v>
      </c>
      <c r="AB37" s="359">
        <f>COUNTIFS('Data1984-2026World'!M$3:M$99,$Y37,'Data1984-2026World'!$A$3:$A$99,"&gt;="&amp;$W$3)</f>
        <v>0</v>
      </c>
      <c r="AC37" s="360">
        <f>SUM(Z37:AB37)</f>
        <v>1</v>
      </c>
      <c r="AD37" s="112">
        <f>COUNTIFS('Data1984-2026World'!C$3:C$99,$Y37,'Data1984-2026World'!$A$3:$A$99,"&gt;="&amp;$W$3)+COUNTIFS('Data1984-2026World'!E$3:E$99,$Y37,'Data1984-2026World'!$A$3:$A$99,"&gt;="&amp;$W$3)+COUNTIFS('Data1984-2026World'!G$3:G$99,$Y37,'Data1984-2026World'!$A$3:$A$99,"&gt;="&amp;$W$3)+COUNTIFS('Data1984-2026World'!P$3:P$99,$Y37,'Data1984-2026World'!$A$3:$A$99,"&gt;="&amp;$W$3)</f>
        <v>1</v>
      </c>
      <c r="AE37" s="112">
        <f>COUNTIFS('Data1984-2026World'!J$3:J$99,$Y37,'Data1984-2026World'!$A$3:$A$99,"&gt;="&amp;$W$3)</f>
        <v>1</v>
      </c>
      <c r="AF37" s="112">
        <f>COUNTIFS('Data1984-2026World'!N$3:N$99,$Y37,'Data1984-2026World'!$A$3:$A$99,"&gt;="&amp;$W$3)</f>
        <v>0</v>
      </c>
      <c r="AG37" s="113">
        <f>SUM(AD37:AF37)</f>
        <v>2</v>
      </c>
      <c r="AH37" s="112">
        <f>COUNTIFS('Data1984-2026World'!K$3:K$99,$Y37,'Data1984-2026World'!$A$3:$A$99,"&gt;="&amp;$W$3)+COUNTIFS('Data1984-2026World'!L$3:L$99,$Y37,'Data1984-2026World'!$A$3:$A$99,"&gt;="&amp;$W$3)</f>
        <v>0</v>
      </c>
      <c r="AI37" s="295">
        <f>AG37+AC37</f>
        <v>3</v>
      </c>
      <c r="AJ37" s="296">
        <f>SUMPRODUCT($Z$3:$AB$3,Z37:AB37)+SUMPRODUCT($AD$3:$AF$3,AD37:AF37)+AH37</f>
        <v>10</v>
      </c>
      <c r="AK37" s="198"/>
      <c r="AL37" s="182">
        <f t="shared" si="6"/>
        <v>9</v>
      </c>
      <c r="AM37" s="84" t="s">
        <v>44</v>
      </c>
      <c r="AN37" s="303">
        <v>4</v>
      </c>
      <c r="AO37" s="110" t="s">
        <v>33</v>
      </c>
      <c r="AP37" s="302">
        <v>8</v>
      </c>
      <c r="AQ37" s="110" t="s">
        <v>26</v>
      </c>
      <c r="AR37" s="301">
        <v>32</v>
      </c>
      <c r="AS37" s="182">
        <f t="shared" si="7"/>
        <v>9</v>
      </c>
    </row>
    <row r="38" spans="2:45" x14ac:dyDescent="0.4">
      <c r="B38" s="48"/>
      <c r="G38" s="48"/>
      <c r="M38" s="107"/>
      <c r="N38" s="107"/>
      <c r="O38" s="107"/>
      <c r="Q38" s="14"/>
      <c r="R38" s="7"/>
      <c r="S38" s="7"/>
      <c r="T38" s="108"/>
      <c r="U38" s="198"/>
      <c r="V38" s="298">
        <f>ROW()-6</f>
        <v>32</v>
      </c>
      <c r="W38" s="83" t="s">
        <v>124</v>
      </c>
      <c r="X38" s="83" t="s">
        <v>105</v>
      </c>
      <c r="Y38" s="83" t="s">
        <v>49</v>
      </c>
      <c r="Z38" s="359">
        <f>COUNTIFS('Data1984-2026World'!B$3:B$99,$Y38,'Data1984-2026World'!$A$3:$A$99,"&gt;="&amp;$W$3)+COUNTIFS('Data1984-2026World'!D$3:D$99,$Y38,'Data1984-2026World'!$A$3:$A$99,"&gt;="&amp;$W$3)+COUNTIFS('Data1984-2026World'!F$3:F$99,$Y38,'Data1984-2026World'!$A$3:$A$99,"&gt;="&amp;$W$3)+COUNTIFS('Data1984-2026World'!O$3:O$99,$Y38,'Data1984-2026World'!$A$3:$A$99,"&gt;="&amp;$W$3)</f>
        <v>0</v>
      </c>
      <c r="AA38" s="359">
        <f>COUNTIFS('Data1984-2026World'!I$3:I$99,$Y38,'Data1984-2026World'!$A$3:$A$99,"&gt;="&amp;$W$3)</f>
        <v>0</v>
      </c>
      <c r="AB38" s="359">
        <f>COUNTIFS('Data1984-2026World'!M$3:M$99,$Y38,'Data1984-2026World'!$A$3:$A$99,"&gt;="&amp;$W$3)</f>
        <v>1</v>
      </c>
      <c r="AC38" s="360">
        <f>SUM(Z38:AB38)</f>
        <v>1</v>
      </c>
      <c r="AD38" s="112">
        <f>COUNTIFS('Data1984-2026World'!C$3:C$99,$Y38,'Data1984-2026World'!$A$3:$A$99,"&gt;="&amp;$W$3)+COUNTIFS('Data1984-2026World'!E$3:E$99,$Y38,'Data1984-2026World'!$A$3:$A$99,"&gt;="&amp;$W$3)+COUNTIFS('Data1984-2026World'!G$3:G$99,$Y38,'Data1984-2026World'!$A$3:$A$99,"&gt;="&amp;$W$3)+COUNTIFS('Data1984-2026World'!P$3:P$99,$Y38,'Data1984-2026World'!$A$3:$A$99,"&gt;="&amp;$W$3)</f>
        <v>2</v>
      </c>
      <c r="AE38" s="112">
        <f>COUNTIFS('Data1984-2026World'!J$3:J$99,$Y38,'Data1984-2026World'!$A$3:$A$99,"&gt;="&amp;$W$3)</f>
        <v>0</v>
      </c>
      <c r="AF38" s="112">
        <f>COUNTIFS('Data1984-2026World'!N$3:N$99,$Y38,'Data1984-2026World'!$A$3:$A$99,"&gt;="&amp;$W$3)</f>
        <v>1</v>
      </c>
      <c r="AG38" s="113">
        <f>SUM(AD38:AF38)</f>
        <v>3</v>
      </c>
      <c r="AH38" s="112">
        <f>COUNTIFS('Data1984-2026World'!K$3:K$99,$Y38,'Data1984-2026World'!$A$3:$A$99,"&gt;="&amp;$W$3)+COUNTIFS('Data1984-2026World'!L$3:L$99,$Y38,'Data1984-2026World'!$A$3:$A$99,"&gt;="&amp;$W$3)</f>
        <v>0</v>
      </c>
      <c r="AI38" s="295">
        <f>AG38+AC38</f>
        <v>4</v>
      </c>
      <c r="AJ38" s="296">
        <f>SUMPRODUCT($Z$3:$AB$3,Z38:AB38)+SUMPRODUCT($AD$3:$AF$3,AD38:AF38)+AH38</f>
        <v>8</v>
      </c>
      <c r="AK38" s="198"/>
      <c r="AL38" s="182">
        <f t="shared" si="6"/>
        <v>10</v>
      </c>
      <c r="AM38" s="83" t="s">
        <v>72</v>
      </c>
      <c r="AN38" s="303">
        <v>4</v>
      </c>
      <c r="AO38" s="84" t="s">
        <v>44</v>
      </c>
      <c r="AP38" s="302">
        <v>7</v>
      </c>
      <c r="AQ38" s="110" t="s">
        <v>33</v>
      </c>
      <c r="AR38" s="301">
        <v>29</v>
      </c>
      <c r="AS38" s="182">
        <f t="shared" si="7"/>
        <v>10</v>
      </c>
    </row>
    <row r="39" spans="2:45" x14ac:dyDescent="0.4">
      <c r="B39" s="48"/>
      <c r="C39" s="109"/>
      <c r="D39" s="109"/>
      <c r="E39" s="109"/>
      <c r="F39" s="107"/>
      <c r="G39" s="48"/>
      <c r="H39" s="109"/>
      <c r="I39" s="109"/>
      <c r="J39" s="109"/>
      <c r="K39" s="107"/>
      <c r="P39" s="107"/>
      <c r="Q39" s="14"/>
      <c r="R39" s="7"/>
      <c r="S39" s="7"/>
      <c r="T39" s="108"/>
      <c r="U39" s="198"/>
      <c r="V39" s="298">
        <f>ROW()-6</f>
        <v>33</v>
      </c>
      <c r="W39" s="83" t="s">
        <v>124</v>
      </c>
      <c r="X39" s="83" t="s">
        <v>105</v>
      </c>
      <c r="Y39" s="83" t="s">
        <v>47</v>
      </c>
      <c r="Z39" s="359">
        <f>COUNTIFS('Data1984-2026World'!B$3:B$99,$Y39,'Data1984-2026World'!$A$3:$A$99,"&gt;="&amp;$W$3)+COUNTIFS('Data1984-2026World'!D$3:D$99,$Y39,'Data1984-2026World'!$A$3:$A$99,"&gt;="&amp;$W$3)+COUNTIFS('Data1984-2026World'!F$3:F$99,$Y39,'Data1984-2026World'!$A$3:$A$99,"&gt;="&amp;$W$3)+COUNTIFS('Data1984-2026World'!O$3:O$99,$Y39,'Data1984-2026World'!$A$3:$A$99,"&gt;="&amp;$W$3)</f>
        <v>0</v>
      </c>
      <c r="AA39" s="359">
        <f>COUNTIFS('Data1984-2026World'!I$3:I$99,$Y39,'Data1984-2026World'!$A$3:$A$99,"&gt;="&amp;$W$3)</f>
        <v>0</v>
      </c>
      <c r="AB39" s="359">
        <f>COUNTIFS('Data1984-2026World'!M$3:M$99,$Y39,'Data1984-2026World'!$A$3:$A$99,"&gt;="&amp;$W$3)</f>
        <v>1</v>
      </c>
      <c r="AC39" s="360">
        <f>SUM(Z39:AB39)</f>
        <v>1</v>
      </c>
      <c r="AD39" s="112">
        <f>COUNTIFS('Data1984-2026World'!C$3:C$99,$Y39,'Data1984-2026World'!$A$3:$A$99,"&gt;="&amp;$W$3)+COUNTIFS('Data1984-2026World'!E$3:E$99,$Y39,'Data1984-2026World'!$A$3:$A$99,"&gt;="&amp;$W$3)+COUNTIFS('Data1984-2026World'!G$3:G$99,$Y39,'Data1984-2026World'!$A$3:$A$99,"&gt;="&amp;$W$3)+COUNTIFS('Data1984-2026World'!P$3:P$99,$Y39,'Data1984-2026World'!$A$3:$A$99,"&gt;="&amp;$W$3)</f>
        <v>1</v>
      </c>
      <c r="AE39" s="112">
        <f>COUNTIFS('Data1984-2026World'!J$3:J$99,$Y39,'Data1984-2026World'!$A$3:$A$99,"&gt;="&amp;$W$3)</f>
        <v>0</v>
      </c>
      <c r="AF39" s="112">
        <f>COUNTIFS('Data1984-2026World'!N$3:N$99,$Y39,'Data1984-2026World'!$A$3:$A$99,"&gt;="&amp;$W$3)</f>
        <v>2</v>
      </c>
      <c r="AG39" s="113">
        <f>SUM(AD39:AF39)</f>
        <v>3</v>
      </c>
      <c r="AH39" s="112">
        <f>COUNTIFS('Data1984-2026World'!K$3:K$99,$Y39,'Data1984-2026World'!$A$3:$A$99,"&gt;="&amp;$W$3)+COUNTIFS('Data1984-2026World'!L$3:L$99,$Y39,'Data1984-2026World'!$A$3:$A$99,"&gt;="&amp;$W$3)</f>
        <v>0</v>
      </c>
      <c r="AI39" s="295">
        <f>AG39+AC39</f>
        <v>4</v>
      </c>
      <c r="AJ39" s="296">
        <f>SUMPRODUCT($Z$3:$AB$3,Z39:AB39)+SUMPRODUCT($AD$3:$AF$3,AD39:AF39)+AH39</f>
        <v>7</v>
      </c>
      <c r="AK39" s="198"/>
      <c r="AL39" s="182">
        <f t="shared" si="6"/>
        <v>11</v>
      </c>
      <c r="AM39" s="110" t="s">
        <v>33</v>
      </c>
      <c r="AN39" s="303">
        <v>3</v>
      </c>
      <c r="AO39" s="83" t="s">
        <v>72</v>
      </c>
      <c r="AP39" s="302">
        <v>7</v>
      </c>
      <c r="AQ39" s="199" t="s">
        <v>89</v>
      </c>
      <c r="AR39" s="301">
        <v>26</v>
      </c>
      <c r="AS39" s="182">
        <f t="shared" si="7"/>
        <v>11</v>
      </c>
    </row>
    <row r="40" spans="2:45" x14ac:dyDescent="0.4">
      <c r="B40" s="48"/>
      <c r="C40" s="109"/>
      <c r="D40" s="109"/>
      <c r="E40" s="109"/>
      <c r="F40" s="107"/>
      <c r="G40" s="48"/>
      <c r="H40" s="109"/>
      <c r="I40" s="109"/>
      <c r="J40" s="109"/>
      <c r="K40" s="107"/>
      <c r="P40" s="107"/>
      <c r="Q40" s="108"/>
      <c r="R40" s="7"/>
      <c r="S40" s="109"/>
      <c r="T40" s="109"/>
      <c r="U40" s="198"/>
      <c r="V40" s="298">
        <f>ROW()-6</f>
        <v>34</v>
      </c>
      <c r="W40" s="83" t="s">
        <v>124</v>
      </c>
      <c r="X40" s="83" t="s">
        <v>105</v>
      </c>
      <c r="Y40" s="83" t="s">
        <v>48</v>
      </c>
      <c r="Z40" s="359">
        <f>COUNTIFS('Data1984-2026World'!B$3:B$99,$Y40,'Data1984-2026World'!$A$3:$A$99,"&gt;="&amp;$W$3)+COUNTIFS('Data1984-2026World'!D$3:D$99,$Y40,'Data1984-2026World'!$A$3:$A$99,"&gt;="&amp;$W$3)+COUNTIFS('Data1984-2026World'!F$3:F$99,$Y40,'Data1984-2026World'!$A$3:$A$99,"&gt;="&amp;$W$3)+COUNTIFS('Data1984-2026World'!O$3:O$99,$Y40,'Data1984-2026World'!$A$3:$A$99,"&gt;="&amp;$W$3)</f>
        <v>0</v>
      </c>
      <c r="AA40" s="359">
        <f>COUNTIFS('Data1984-2026World'!I$3:I$99,$Y40,'Data1984-2026World'!$A$3:$A$99,"&gt;="&amp;$W$3)</f>
        <v>0</v>
      </c>
      <c r="AB40" s="359">
        <f>COUNTIFS('Data1984-2026World'!M$3:M$99,$Y40,'Data1984-2026World'!$A$3:$A$99,"&gt;="&amp;$W$3)</f>
        <v>1</v>
      </c>
      <c r="AC40" s="360">
        <f>SUM(Z40:AB40)</f>
        <v>1</v>
      </c>
      <c r="AD40" s="112">
        <f>COUNTIFS('Data1984-2026World'!C$3:C$99,$Y40,'Data1984-2026World'!$A$3:$A$99,"&gt;="&amp;$W$3)+COUNTIFS('Data1984-2026World'!E$3:E$99,$Y40,'Data1984-2026World'!$A$3:$A$99,"&gt;="&amp;$W$3)+COUNTIFS('Data1984-2026World'!G$3:G$99,$Y40,'Data1984-2026World'!$A$3:$A$99,"&gt;="&amp;$W$3)+COUNTIFS('Data1984-2026World'!P$3:P$99,$Y40,'Data1984-2026World'!$A$3:$A$99,"&gt;="&amp;$W$3)</f>
        <v>1</v>
      </c>
      <c r="AE40" s="112">
        <f>COUNTIFS('Data1984-2026World'!J$3:J$99,$Y40,'Data1984-2026World'!$A$3:$A$99,"&gt;="&amp;$W$3)</f>
        <v>1</v>
      </c>
      <c r="AF40" s="112">
        <f>COUNTIFS('Data1984-2026World'!N$3:N$99,$Y40,'Data1984-2026World'!$A$3:$A$99,"&gt;="&amp;$W$3)</f>
        <v>0</v>
      </c>
      <c r="AG40" s="113">
        <f>SUM(AD40:AF40)</f>
        <v>2</v>
      </c>
      <c r="AH40" s="112">
        <f>COUNTIFS('Data1984-2026World'!K$3:K$99,$Y40,'Data1984-2026World'!$A$3:$A$99,"&gt;="&amp;$W$3)+COUNTIFS('Data1984-2026World'!L$3:L$99,$Y40,'Data1984-2026World'!$A$3:$A$99,"&gt;="&amp;$W$3)</f>
        <v>0</v>
      </c>
      <c r="AI40" s="295">
        <f>AG40+AC40</f>
        <v>3</v>
      </c>
      <c r="AJ40" s="296">
        <f>SUMPRODUCT($Z$3:$AB$3,Z40:AB40)+SUMPRODUCT($AD$3:$AF$3,AD40:AF40)+AH40</f>
        <v>7</v>
      </c>
      <c r="AK40" s="198"/>
      <c r="AL40" s="182">
        <f t="shared" si="6"/>
        <v>12</v>
      </c>
      <c r="AM40" s="199" t="s">
        <v>89</v>
      </c>
      <c r="AN40" s="303">
        <v>3</v>
      </c>
      <c r="AO40" s="199" t="s">
        <v>89</v>
      </c>
      <c r="AP40" s="302">
        <v>7</v>
      </c>
      <c r="AQ40" s="83" t="s">
        <v>72</v>
      </c>
      <c r="AR40" s="301">
        <v>21</v>
      </c>
      <c r="AS40" s="182">
        <f t="shared" si="7"/>
        <v>12</v>
      </c>
    </row>
    <row r="41" spans="2:45" x14ac:dyDescent="0.4">
      <c r="B41" s="48"/>
      <c r="C41" s="109"/>
      <c r="D41" s="109"/>
      <c r="E41" s="109"/>
      <c r="F41" s="107"/>
      <c r="G41" s="48"/>
      <c r="H41" s="109"/>
      <c r="I41" s="109"/>
      <c r="J41" s="109"/>
      <c r="K41" s="107"/>
      <c r="P41" s="107"/>
      <c r="Q41" s="108"/>
      <c r="R41" s="7"/>
      <c r="S41" s="109"/>
      <c r="T41" s="109"/>
      <c r="U41" s="198"/>
      <c r="V41" s="298">
        <f>ROW()-6</f>
        <v>35</v>
      </c>
      <c r="W41" s="84" t="s">
        <v>148</v>
      </c>
      <c r="X41" s="84" t="s">
        <v>106</v>
      </c>
      <c r="Y41" s="84" t="s">
        <v>79</v>
      </c>
      <c r="Z41" s="359">
        <f>COUNTIFS('Data1984-2026World'!B$3:B$99,$Y41,'Data1984-2026World'!$A$3:$A$99,"&gt;="&amp;$W$3)+COUNTIFS('Data1984-2026World'!D$3:D$99,$Y41,'Data1984-2026World'!$A$3:$A$99,"&gt;="&amp;$W$3)+COUNTIFS('Data1984-2026World'!F$3:F$99,$Y41,'Data1984-2026World'!$A$3:$A$99,"&gt;="&amp;$W$3)+COUNTIFS('Data1984-2026World'!O$3:O$99,$Y41,'Data1984-2026World'!$A$3:$A$99,"&gt;="&amp;$W$3)</f>
        <v>1</v>
      </c>
      <c r="AA41" s="359">
        <f>COUNTIFS('Data1984-2026World'!I$3:I$99,$Y41,'Data1984-2026World'!$A$3:$A$99,"&gt;="&amp;$W$3)</f>
        <v>0</v>
      </c>
      <c r="AB41" s="359">
        <f>COUNTIFS('Data1984-2026World'!M$3:M$99,$Y41,'Data1984-2026World'!$A$3:$A$99,"&gt;="&amp;$W$3)</f>
        <v>0</v>
      </c>
      <c r="AC41" s="360">
        <f>SUM(Z41:AB41)</f>
        <v>1</v>
      </c>
      <c r="AD41" s="112">
        <f>COUNTIFS('Data1984-2026World'!C$3:C$99,$Y41,'Data1984-2026World'!$A$3:$A$99,"&gt;="&amp;$W$3)+COUNTIFS('Data1984-2026World'!E$3:E$99,$Y41,'Data1984-2026World'!$A$3:$A$99,"&gt;="&amp;$W$3)+COUNTIFS('Data1984-2026World'!G$3:G$99,$Y41,'Data1984-2026World'!$A$3:$A$99,"&gt;="&amp;$W$3)+COUNTIFS('Data1984-2026World'!P$3:P$99,$Y41,'Data1984-2026World'!$A$3:$A$99,"&gt;="&amp;$W$3)</f>
        <v>0</v>
      </c>
      <c r="AE41" s="112">
        <f>COUNTIFS('Data1984-2026World'!J$3:J$99,$Y41,'Data1984-2026World'!$A$3:$A$99,"&gt;="&amp;$W$3)</f>
        <v>0</v>
      </c>
      <c r="AF41" s="112">
        <f>COUNTIFS('Data1984-2026World'!N$3:N$99,$Y41,'Data1984-2026World'!$A$3:$A$99,"&gt;="&amp;$W$3)</f>
        <v>0</v>
      </c>
      <c r="AG41" s="113">
        <f>SUM(AD41:AF41)</f>
        <v>0</v>
      </c>
      <c r="AH41" s="112">
        <f>COUNTIFS('Data1984-2026World'!K$3:K$99,$Y41,'Data1984-2026World'!$A$3:$A$99,"&gt;="&amp;$W$3)+COUNTIFS('Data1984-2026World'!L$3:L$99,$Y41,'Data1984-2026World'!$A$3:$A$99,"&gt;="&amp;$W$3)</f>
        <v>0</v>
      </c>
      <c r="AI41" s="295">
        <f>AG41+AC41</f>
        <v>1</v>
      </c>
      <c r="AJ41" s="296">
        <f>SUMPRODUCT($Z$3:$AB$3,Z41:AB41)+SUMPRODUCT($AD$3:$AF$3,AD41:AF41)+AH41</f>
        <v>6</v>
      </c>
      <c r="AK41" s="198"/>
      <c r="AL41" s="182">
        <f t="shared" si="6"/>
        <v>13</v>
      </c>
      <c r="AM41" s="110" t="s">
        <v>21</v>
      </c>
      <c r="AN41" s="303">
        <v>3</v>
      </c>
      <c r="AO41" s="110" t="s">
        <v>21</v>
      </c>
      <c r="AP41" s="302">
        <v>7</v>
      </c>
      <c r="AQ41" s="110" t="s">
        <v>21</v>
      </c>
      <c r="AR41" s="301">
        <v>19</v>
      </c>
      <c r="AS41" s="182">
        <f t="shared" si="7"/>
        <v>13</v>
      </c>
    </row>
    <row r="42" spans="2:45" x14ac:dyDescent="0.4">
      <c r="B42" s="48"/>
      <c r="C42" s="109"/>
      <c r="D42" s="109"/>
      <c r="E42" s="109"/>
      <c r="F42" s="107"/>
      <c r="G42" s="48"/>
      <c r="H42" s="109"/>
      <c r="I42" s="109"/>
      <c r="J42" s="109"/>
      <c r="K42" s="107"/>
      <c r="P42" s="107"/>
      <c r="Q42" s="108"/>
      <c r="R42" s="7"/>
      <c r="S42" s="109"/>
      <c r="T42" s="109"/>
      <c r="U42" s="198"/>
      <c r="V42" s="298">
        <f>ROW()-6</f>
        <v>36</v>
      </c>
      <c r="W42" s="110" t="s">
        <v>40</v>
      </c>
      <c r="X42" s="110" t="s">
        <v>104</v>
      </c>
      <c r="Y42" s="110" t="s">
        <v>3</v>
      </c>
      <c r="Z42" s="359">
        <f>COUNTIFS('Data1984-2026World'!B$3:B$99,$Y42,'Data1984-2026World'!$A$3:$A$99,"&gt;="&amp;$W$3)+COUNTIFS('Data1984-2026World'!D$3:D$99,$Y42,'Data1984-2026World'!$A$3:$A$99,"&gt;="&amp;$W$3)+COUNTIFS('Data1984-2026World'!F$3:F$99,$Y42,'Data1984-2026World'!$A$3:$A$99,"&gt;="&amp;$W$3)+COUNTIFS('Data1984-2026World'!O$3:O$99,$Y42,'Data1984-2026World'!$A$3:$A$99,"&gt;="&amp;$W$3)</f>
        <v>1</v>
      </c>
      <c r="AA42" s="359">
        <f>COUNTIFS('Data1984-2026World'!I$3:I$99,$Y42,'Data1984-2026World'!$A$3:$A$99,"&gt;="&amp;$W$3)</f>
        <v>0</v>
      </c>
      <c r="AB42" s="359">
        <f>COUNTIFS('Data1984-2026World'!M$3:M$99,$Y42,'Data1984-2026World'!$A$3:$A$99,"&gt;="&amp;$W$3)</f>
        <v>0</v>
      </c>
      <c r="AC42" s="360">
        <f>SUM(Z42:AB42)</f>
        <v>1</v>
      </c>
      <c r="AD42" s="112">
        <f>COUNTIFS('Data1984-2026World'!C$3:C$99,$Y42,'Data1984-2026World'!$A$3:$A$99,"&gt;="&amp;$W$3)+COUNTIFS('Data1984-2026World'!E$3:E$99,$Y42,'Data1984-2026World'!$A$3:$A$99,"&gt;="&amp;$W$3)+COUNTIFS('Data1984-2026World'!G$3:G$99,$Y42,'Data1984-2026World'!$A$3:$A$99,"&gt;="&amp;$W$3)+COUNTIFS('Data1984-2026World'!P$3:P$99,$Y42,'Data1984-2026World'!$A$3:$A$99,"&gt;="&amp;$W$3)</f>
        <v>0</v>
      </c>
      <c r="AE42" s="112">
        <f>COUNTIFS('Data1984-2026World'!J$3:J$99,$Y42,'Data1984-2026World'!$A$3:$A$99,"&gt;="&amp;$W$3)</f>
        <v>0</v>
      </c>
      <c r="AF42" s="112">
        <f>COUNTIFS('Data1984-2026World'!N$3:N$99,$Y42,'Data1984-2026World'!$A$3:$A$99,"&gt;="&amp;$W$3)</f>
        <v>0</v>
      </c>
      <c r="AG42" s="113">
        <f>SUM(AD42:AF42)</f>
        <v>0</v>
      </c>
      <c r="AH42" s="112">
        <f>COUNTIFS('Data1984-2026World'!K$3:K$99,$Y42,'Data1984-2026World'!$A$3:$A$99,"&gt;="&amp;$W$3)+COUNTIFS('Data1984-2026World'!L$3:L$99,$Y42,'Data1984-2026World'!$A$3:$A$99,"&gt;="&amp;$W$3)</f>
        <v>0</v>
      </c>
      <c r="AI42" s="295">
        <f>AG42+AC42</f>
        <v>1</v>
      </c>
      <c r="AJ42" s="296">
        <f>SUMPRODUCT($Z$3:$AB$3,Z42:AB42)+SUMPRODUCT($AD$3:$AF$3,AD42:AF42)+AH42</f>
        <v>6</v>
      </c>
      <c r="AK42" s="198"/>
      <c r="AL42" s="182">
        <f t="shared" si="6"/>
        <v>14</v>
      </c>
      <c r="AM42" s="83" t="s">
        <v>53</v>
      </c>
      <c r="AN42" s="303">
        <v>3</v>
      </c>
      <c r="AO42" s="83" t="s">
        <v>125</v>
      </c>
      <c r="AP42" s="302">
        <v>6</v>
      </c>
      <c r="AQ42" s="83" t="s">
        <v>125</v>
      </c>
      <c r="AR42" s="301">
        <v>19</v>
      </c>
      <c r="AS42" s="182">
        <f t="shared" si="7"/>
        <v>14</v>
      </c>
    </row>
    <row r="43" spans="2:45" x14ac:dyDescent="0.4">
      <c r="B43" s="48"/>
      <c r="G43" s="48"/>
      <c r="U43" s="198"/>
      <c r="V43" s="298">
        <f>ROW()-6</f>
        <v>37</v>
      </c>
      <c r="W43" s="199" t="s">
        <v>148</v>
      </c>
      <c r="X43" s="199" t="s">
        <v>262</v>
      </c>
      <c r="Y43" s="199" t="s">
        <v>96</v>
      </c>
      <c r="Z43" s="359">
        <f>COUNTIFS('Data1984-2026World'!B$3:B$99,$Y43,'Data1984-2026World'!$A$3:$A$99,"&gt;="&amp;$W$3)+COUNTIFS('Data1984-2026World'!D$3:D$99,$Y43,'Data1984-2026World'!$A$3:$A$99,"&gt;="&amp;$W$3)+COUNTIFS('Data1984-2026World'!F$3:F$99,$Y43,'Data1984-2026World'!$A$3:$A$99,"&gt;="&amp;$W$3)+COUNTIFS('Data1984-2026World'!O$3:O$99,$Y43,'Data1984-2026World'!$A$3:$A$99,"&gt;="&amp;$W$3)</f>
        <v>0</v>
      </c>
      <c r="AA43" s="359">
        <f>COUNTIFS('Data1984-2026World'!I$3:I$99,$Y43,'Data1984-2026World'!$A$3:$A$99,"&gt;="&amp;$W$3)</f>
        <v>0</v>
      </c>
      <c r="AB43" s="359">
        <f>COUNTIFS('Data1984-2026World'!M$3:M$99,$Y43,'Data1984-2026World'!$A$3:$A$99,"&gt;="&amp;$W$3)</f>
        <v>0</v>
      </c>
      <c r="AC43" s="360">
        <f>SUM(Z43:AB43)</f>
        <v>0</v>
      </c>
      <c r="AD43" s="112">
        <f>COUNTIFS('Data1984-2026World'!C$3:C$99,$Y43,'Data1984-2026World'!$A$3:$A$99,"&gt;="&amp;$W$3)+COUNTIFS('Data1984-2026World'!E$3:E$99,$Y43,'Data1984-2026World'!$A$3:$A$99,"&gt;="&amp;$W$3)+COUNTIFS('Data1984-2026World'!G$3:G$99,$Y43,'Data1984-2026World'!$A$3:$A$99,"&gt;="&amp;$W$3)+COUNTIFS('Data1984-2026World'!P$3:P$99,$Y43,'Data1984-2026World'!$A$3:$A$99,"&gt;="&amp;$W$3)</f>
        <v>3</v>
      </c>
      <c r="AE43" s="112">
        <f>COUNTIFS('Data1984-2026World'!J$3:J$99,$Y43,'Data1984-2026World'!$A$3:$A$99,"&gt;="&amp;$W$3)</f>
        <v>0</v>
      </c>
      <c r="AF43" s="112">
        <f>COUNTIFS('Data1984-2026World'!N$3:N$99,$Y43,'Data1984-2026World'!$A$3:$A$99,"&gt;="&amp;$W$3)</f>
        <v>0</v>
      </c>
      <c r="AG43" s="113">
        <f>SUM(AD43:AF43)</f>
        <v>3</v>
      </c>
      <c r="AH43" s="112">
        <f>COUNTIFS('Data1984-2026World'!K$3:K$99,$Y43,'Data1984-2026World'!$A$3:$A$99,"&gt;="&amp;$W$3)+COUNTIFS('Data1984-2026World'!L$3:L$99,$Y43,'Data1984-2026World'!$A$3:$A$99,"&gt;="&amp;$W$3)</f>
        <v>0</v>
      </c>
      <c r="AI43" s="295">
        <f>AG43+AC43</f>
        <v>3</v>
      </c>
      <c r="AJ43" s="296">
        <f>SUMPRODUCT($Z$3:$AB$3,Z43:AB43)+SUMPRODUCT($AD$3:$AF$3,AD43:AF43)+AH43</f>
        <v>6</v>
      </c>
      <c r="AK43" s="198"/>
      <c r="AL43" s="182">
        <f t="shared" si="6"/>
        <v>15</v>
      </c>
      <c r="AM43" s="110" t="s">
        <v>25</v>
      </c>
      <c r="AN43" s="303">
        <v>3</v>
      </c>
      <c r="AO43" s="83" t="s">
        <v>53</v>
      </c>
      <c r="AP43" s="302">
        <v>5</v>
      </c>
      <c r="AQ43" s="85" t="s">
        <v>36</v>
      </c>
      <c r="AR43" s="301">
        <v>18</v>
      </c>
      <c r="AS43" s="182">
        <f t="shared" si="7"/>
        <v>15</v>
      </c>
    </row>
    <row r="44" spans="2:45" x14ac:dyDescent="0.4">
      <c r="U44" s="198"/>
      <c r="V44" s="298">
        <f>ROW()-6</f>
        <v>38</v>
      </c>
      <c r="W44" s="83" t="s">
        <v>124</v>
      </c>
      <c r="X44" s="83" t="s">
        <v>105</v>
      </c>
      <c r="Y44" s="83" t="s">
        <v>50</v>
      </c>
      <c r="Z44" s="359">
        <f>COUNTIFS('Data1984-2026World'!B$3:B$99,$Y44,'Data1984-2026World'!$A$3:$A$99,"&gt;="&amp;$W$3)+COUNTIFS('Data1984-2026World'!D$3:D$99,$Y44,'Data1984-2026World'!$A$3:$A$99,"&gt;="&amp;$W$3)+COUNTIFS('Data1984-2026World'!F$3:F$99,$Y44,'Data1984-2026World'!$A$3:$A$99,"&gt;="&amp;$W$3)+COUNTIFS('Data1984-2026World'!O$3:O$99,$Y44,'Data1984-2026World'!$A$3:$A$99,"&gt;="&amp;$W$3)</f>
        <v>0</v>
      </c>
      <c r="AA44" s="359">
        <f>COUNTIFS('Data1984-2026World'!I$3:I$99,$Y44,'Data1984-2026World'!$A$3:$A$99,"&gt;="&amp;$W$3)</f>
        <v>0</v>
      </c>
      <c r="AB44" s="359">
        <f>COUNTIFS('Data1984-2026World'!M$3:M$99,$Y44,'Data1984-2026World'!$A$3:$A$99,"&gt;="&amp;$W$3)</f>
        <v>1</v>
      </c>
      <c r="AC44" s="360">
        <f>SUM(Z44:AB44)</f>
        <v>1</v>
      </c>
      <c r="AD44" s="112">
        <f>COUNTIFS('Data1984-2026World'!C$3:C$99,$Y44,'Data1984-2026World'!$A$3:$A$99,"&gt;="&amp;$W$3)+COUNTIFS('Data1984-2026World'!E$3:E$99,$Y44,'Data1984-2026World'!$A$3:$A$99,"&gt;="&amp;$W$3)+COUNTIFS('Data1984-2026World'!G$3:G$99,$Y44,'Data1984-2026World'!$A$3:$A$99,"&gt;="&amp;$W$3)+COUNTIFS('Data1984-2026World'!P$3:P$99,$Y44,'Data1984-2026World'!$A$3:$A$99,"&gt;="&amp;$W$3)</f>
        <v>0</v>
      </c>
      <c r="AE44" s="112">
        <f>COUNTIFS('Data1984-2026World'!J$3:J$99,$Y44,'Data1984-2026World'!$A$3:$A$99,"&gt;="&amp;$W$3)</f>
        <v>0</v>
      </c>
      <c r="AF44" s="112">
        <f>COUNTIFS('Data1984-2026World'!N$3:N$99,$Y44,'Data1984-2026World'!$A$3:$A$99,"&gt;="&amp;$W$3)</f>
        <v>1</v>
      </c>
      <c r="AG44" s="113">
        <f>SUM(AD44:AF44)</f>
        <v>1</v>
      </c>
      <c r="AH44" s="112">
        <f>COUNTIFS('Data1984-2026World'!K$3:K$99,$Y44,'Data1984-2026World'!$A$3:$A$99,"&gt;="&amp;$W$3)+COUNTIFS('Data1984-2026World'!L$3:L$99,$Y44,'Data1984-2026World'!$A$3:$A$99,"&gt;="&amp;$W$3)</f>
        <v>1</v>
      </c>
      <c r="AI44" s="295">
        <f>AG44+AC44</f>
        <v>2</v>
      </c>
      <c r="AJ44" s="296">
        <f>SUMPRODUCT($Z$3:$AB$3,Z44:AB44)+SUMPRODUCT($AD$3:$AF$3,AD44:AF44)+AH44</f>
        <v>5</v>
      </c>
      <c r="AK44" s="198"/>
      <c r="AL44" s="182">
        <f t="shared" si="6"/>
        <v>16</v>
      </c>
      <c r="AM44" s="85" t="s">
        <v>36</v>
      </c>
      <c r="AN44" s="303">
        <v>3</v>
      </c>
      <c r="AO44" s="111" t="s">
        <v>78</v>
      </c>
      <c r="AP44" s="302">
        <v>5</v>
      </c>
      <c r="AQ44" s="83" t="s">
        <v>53</v>
      </c>
      <c r="AR44" s="301">
        <v>17</v>
      </c>
      <c r="AS44" s="182">
        <f t="shared" si="7"/>
        <v>16</v>
      </c>
    </row>
    <row r="45" spans="2:45" x14ac:dyDescent="0.4">
      <c r="U45" s="198"/>
      <c r="V45" s="298">
        <f>ROW()-6</f>
        <v>39</v>
      </c>
      <c r="W45" s="83" t="s">
        <v>124</v>
      </c>
      <c r="X45" s="83" t="s">
        <v>105</v>
      </c>
      <c r="Y45" s="83" t="s">
        <v>145</v>
      </c>
      <c r="Z45" s="359">
        <f>COUNTIFS('Data1984-2026World'!B$3:B$99,$Y45,'Data1984-2026World'!$A$3:$A$99,"&gt;="&amp;$W$3)+COUNTIFS('Data1984-2026World'!D$3:D$99,$Y45,'Data1984-2026World'!$A$3:$A$99,"&gt;="&amp;$W$3)+COUNTIFS('Data1984-2026World'!F$3:F$99,$Y45,'Data1984-2026World'!$A$3:$A$99,"&gt;="&amp;$W$3)+COUNTIFS('Data1984-2026World'!O$3:O$99,$Y45,'Data1984-2026World'!$A$3:$A$99,"&gt;="&amp;$W$3)</f>
        <v>0</v>
      </c>
      <c r="AA45" s="359">
        <f>COUNTIFS('Data1984-2026World'!I$3:I$99,$Y45,'Data1984-2026World'!$A$3:$A$99,"&gt;="&amp;$W$3)</f>
        <v>0</v>
      </c>
      <c r="AB45" s="359">
        <f>COUNTIFS('Data1984-2026World'!M$3:M$99,$Y45,'Data1984-2026World'!$A$3:$A$99,"&gt;="&amp;$W$3)</f>
        <v>1</v>
      </c>
      <c r="AC45" s="360">
        <f>SUM(Z45:AB45)</f>
        <v>1</v>
      </c>
      <c r="AD45" s="112">
        <f>COUNTIFS('Data1984-2026World'!C$3:C$99,$Y45,'Data1984-2026World'!$A$3:$A$99,"&gt;="&amp;$W$3)+COUNTIFS('Data1984-2026World'!E$3:E$99,$Y45,'Data1984-2026World'!$A$3:$A$99,"&gt;="&amp;$W$3)+COUNTIFS('Data1984-2026World'!G$3:G$99,$Y45,'Data1984-2026World'!$A$3:$A$99,"&gt;="&amp;$W$3)+COUNTIFS('Data1984-2026World'!P$3:P$99,$Y45,'Data1984-2026World'!$A$3:$A$99,"&gt;="&amp;$W$3)</f>
        <v>0</v>
      </c>
      <c r="AE45" s="112">
        <f>COUNTIFS('Data1984-2026World'!J$3:J$99,$Y45,'Data1984-2026World'!$A$3:$A$99,"&gt;="&amp;$W$3)</f>
        <v>0</v>
      </c>
      <c r="AF45" s="112">
        <f>COUNTIFS('Data1984-2026World'!N$3:N$99,$Y45,'Data1984-2026World'!$A$3:$A$99,"&gt;="&amp;$W$3)</f>
        <v>1</v>
      </c>
      <c r="AG45" s="113">
        <f>SUM(AD45:AF45)</f>
        <v>1</v>
      </c>
      <c r="AH45" s="112">
        <f>COUNTIFS('Data1984-2026World'!K$3:K$99,$Y45,'Data1984-2026World'!$A$3:$A$99,"&gt;="&amp;$W$3)+COUNTIFS('Data1984-2026World'!L$3:L$99,$Y45,'Data1984-2026World'!$A$3:$A$99,"&gt;="&amp;$W$3)</f>
        <v>0</v>
      </c>
      <c r="AI45" s="295">
        <f>AG45+AC45</f>
        <v>2</v>
      </c>
      <c r="AJ45" s="296">
        <f>SUMPRODUCT($Z$3:$AB$3,Z45:AB45)+SUMPRODUCT($AD$3:$AF$3,AD45:AF45)+AH45</f>
        <v>4</v>
      </c>
      <c r="AK45" s="198"/>
      <c r="AL45" s="182">
        <f t="shared" si="6"/>
        <v>17</v>
      </c>
      <c r="AO45" s="110" t="s">
        <v>28</v>
      </c>
      <c r="AP45" s="302">
        <v>5</v>
      </c>
      <c r="AQ45" s="111" t="s">
        <v>78</v>
      </c>
      <c r="AR45" s="301">
        <v>17</v>
      </c>
      <c r="AS45" s="182">
        <f t="shared" si="7"/>
        <v>17</v>
      </c>
    </row>
    <row r="46" spans="2:45" x14ac:dyDescent="0.4">
      <c r="U46" s="198"/>
      <c r="V46" s="298">
        <f>ROW()-6</f>
        <v>40</v>
      </c>
      <c r="W46" s="111" t="s">
        <v>148</v>
      </c>
      <c r="X46" s="111" t="s">
        <v>132</v>
      </c>
      <c r="Y46" s="111" t="s">
        <v>59</v>
      </c>
      <c r="Z46" s="359">
        <f>COUNTIFS('Data1984-2026World'!B$3:B$99,$Y46,'Data1984-2026World'!$A$3:$A$99,"&gt;="&amp;$W$3)+COUNTIFS('Data1984-2026World'!D$3:D$99,$Y46,'Data1984-2026World'!$A$3:$A$99,"&gt;="&amp;$W$3)+COUNTIFS('Data1984-2026World'!F$3:F$99,$Y46,'Data1984-2026World'!$A$3:$A$99,"&gt;="&amp;$W$3)+COUNTIFS('Data1984-2026World'!O$3:O$99,$Y46,'Data1984-2026World'!$A$3:$A$99,"&gt;="&amp;$W$3)</f>
        <v>0</v>
      </c>
      <c r="AA46" s="359">
        <f>COUNTIFS('Data1984-2026World'!I$3:I$99,$Y46,'Data1984-2026World'!$A$3:$A$99,"&gt;="&amp;$W$3)</f>
        <v>0</v>
      </c>
      <c r="AB46" s="359">
        <f>COUNTIFS('Data1984-2026World'!M$3:M$99,$Y46,'Data1984-2026World'!$A$3:$A$99,"&gt;="&amp;$W$3)</f>
        <v>0</v>
      </c>
      <c r="AC46" s="360">
        <f>SUM(Z46:AB46)</f>
        <v>0</v>
      </c>
      <c r="AD46" s="112">
        <f>COUNTIFS('Data1984-2026World'!C$3:C$99,$Y46,'Data1984-2026World'!$A$3:$A$99,"&gt;="&amp;$W$3)+COUNTIFS('Data1984-2026World'!E$3:E$99,$Y46,'Data1984-2026World'!$A$3:$A$99,"&gt;="&amp;$W$3)+COUNTIFS('Data1984-2026World'!G$3:G$99,$Y46,'Data1984-2026World'!$A$3:$A$99,"&gt;="&amp;$W$3)+COUNTIFS('Data1984-2026World'!P$3:P$99,$Y46,'Data1984-2026World'!$A$3:$A$99,"&gt;="&amp;$W$3)</f>
        <v>1</v>
      </c>
      <c r="AE46" s="112">
        <f>COUNTIFS('Data1984-2026World'!J$3:J$99,$Y46,'Data1984-2026World'!$A$3:$A$99,"&gt;="&amp;$W$3)</f>
        <v>0</v>
      </c>
      <c r="AF46" s="112">
        <f>COUNTIFS('Data1984-2026World'!N$3:N$99,$Y46,'Data1984-2026World'!$A$3:$A$99,"&gt;="&amp;$W$3)</f>
        <v>1</v>
      </c>
      <c r="AG46" s="113">
        <f>SUM(AD46:AF46)</f>
        <v>2</v>
      </c>
      <c r="AH46" s="112">
        <f>COUNTIFS('Data1984-2026World'!K$3:K$99,$Y46,'Data1984-2026World'!$A$3:$A$99,"&gt;="&amp;$W$3)+COUNTIFS('Data1984-2026World'!L$3:L$99,$Y46,'Data1984-2026World'!$A$3:$A$99,"&gt;="&amp;$W$3)</f>
        <v>1</v>
      </c>
      <c r="AI46" s="295">
        <f>AG46+AC46</f>
        <v>2</v>
      </c>
      <c r="AJ46" s="296">
        <f>SUMPRODUCT($Z$3:$AB$3,Z46:AB46)+SUMPRODUCT($AD$3:$AF$3,AD46:AF46)+AH46</f>
        <v>4</v>
      </c>
      <c r="AK46" s="198"/>
      <c r="AL46" s="182">
        <f t="shared" si="6"/>
        <v>18</v>
      </c>
      <c r="AQ46" s="110" t="s">
        <v>25</v>
      </c>
      <c r="AR46" s="301">
        <v>17</v>
      </c>
      <c r="AS46" s="182">
        <f t="shared" si="7"/>
        <v>18</v>
      </c>
    </row>
    <row r="47" spans="2:45" x14ac:dyDescent="0.4">
      <c r="U47" s="198"/>
      <c r="V47" s="298">
        <f>ROW()-6</f>
        <v>41</v>
      </c>
      <c r="W47" s="110" t="s">
        <v>40</v>
      </c>
      <c r="X47" s="110" t="s">
        <v>104</v>
      </c>
      <c r="Y47" s="110" t="s">
        <v>27</v>
      </c>
      <c r="Z47" s="359">
        <f>COUNTIFS('Data1984-2026World'!B$3:B$99,$Y47,'Data1984-2026World'!$A$3:$A$99,"&gt;="&amp;$W$3)+COUNTIFS('Data1984-2026World'!D$3:D$99,$Y47,'Data1984-2026World'!$A$3:$A$99,"&gt;="&amp;$W$3)+COUNTIFS('Data1984-2026World'!F$3:F$99,$Y47,'Data1984-2026World'!$A$3:$A$99,"&gt;="&amp;$W$3)+COUNTIFS('Data1984-2026World'!O$3:O$99,$Y47,'Data1984-2026World'!$A$3:$A$99,"&gt;="&amp;$W$3)</f>
        <v>0</v>
      </c>
      <c r="AA47" s="359">
        <f>COUNTIFS('Data1984-2026World'!I$3:I$99,$Y47,'Data1984-2026World'!$A$3:$A$99,"&gt;="&amp;$W$3)</f>
        <v>0</v>
      </c>
      <c r="AB47" s="359">
        <f>COUNTIFS('Data1984-2026World'!M$3:M$99,$Y47,'Data1984-2026World'!$A$3:$A$99,"&gt;="&amp;$W$3)</f>
        <v>0</v>
      </c>
      <c r="AC47" s="360">
        <f>SUM(Z47:AB47)</f>
        <v>0</v>
      </c>
      <c r="AD47" s="112">
        <f>COUNTIFS('Data1984-2026World'!C$3:C$99,$Y47,'Data1984-2026World'!$A$3:$A$99,"&gt;="&amp;$W$3)+COUNTIFS('Data1984-2026World'!E$3:E$99,$Y47,'Data1984-2026World'!$A$3:$A$99,"&gt;="&amp;$W$3)+COUNTIFS('Data1984-2026World'!G$3:G$99,$Y47,'Data1984-2026World'!$A$3:$A$99,"&gt;="&amp;$W$3)+COUNTIFS('Data1984-2026World'!P$3:P$99,$Y47,'Data1984-2026World'!$A$3:$A$99,"&gt;="&amp;$W$3)</f>
        <v>1</v>
      </c>
      <c r="AE47" s="112">
        <f>COUNTIFS('Data1984-2026World'!J$3:J$99,$Y47,'Data1984-2026World'!$A$3:$A$99,"&gt;="&amp;$W$3)</f>
        <v>0</v>
      </c>
      <c r="AF47" s="112">
        <f>COUNTIFS('Data1984-2026World'!N$3:N$99,$Y47,'Data1984-2026World'!$A$3:$A$99,"&gt;="&amp;$W$3)</f>
        <v>1</v>
      </c>
      <c r="AG47" s="113">
        <f>SUM(AD47:AF47)</f>
        <v>2</v>
      </c>
      <c r="AH47" s="112">
        <f>COUNTIFS('Data1984-2026World'!K$3:K$99,$Y47,'Data1984-2026World'!$A$3:$A$99,"&gt;="&amp;$W$3)+COUNTIFS('Data1984-2026World'!L$3:L$99,$Y47,'Data1984-2026World'!$A$3:$A$99,"&gt;="&amp;$W$3)</f>
        <v>1</v>
      </c>
      <c r="AI47" s="295">
        <f>AG47+AC47</f>
        <v>2</v>
      </c>
      <c r="AJ47" s="296">
        <f>SUMPRODUCT($Z$3:$AB$3,Z47:AB47)+SUMPRODUCT($AD$3:$AF$3,AD47:AF47)+AH47</f>
        <v>4</v>
      </c>
      <c r="AK47" s="198"/>
      <c r="AL47" s="182">
        <f t="shared" si="6"/>
        <v>19</v>
      </c>
      <c r="AQ47" s="110" t="s">
        <v>22</v>
      </c>
      <c r="AR47" s="301">
        <v>17</v>
      </c>
      <c r="AS47" s="182">
        <f t="shared" si="7"/>
        <v>19</v>
      </c>
    </row>
    <row r="48" spans="2:45" x14ac:dyDescent="0.4">
      <c r="U48" s="198"/>
      <c r="V48" s="298">
        <f>ROW()-6</f>
        <v>42</v>
      </c>
      <c r="W48" s="110" t="s">
        <v>40</v>
      </c>
      <c r="X48" s="110" t="s">
        <v>104</v>
      </c>
      <c r="Y48" s="110" t="s">
        <v>32</v>
      </c>
      <c r="Z48" s="359">
        <f>COUNTIFS('Data1984-2026World'!B$3:B$99,$Y48,'Data1984-2026World'!$A$3:$A$99,"&gt;="&amp;$W$3)+COUNTIFS('Data1984-2026World'!D$3:D$99,$Y48,'Data1984-2026World'!$A$3:$A$99,"&gt;="&amp;$W$3)+COUNTIFS('Data1984-2026World'!F$3:F$99,$Y48,'Data1984-2026World'!$A$3:$A$99,"&gt;="&amp;$W$3)+COUNTIFS('Data1984-2026World'!O$3:O$99,$Y48,'Data1984-2026World'!$A$3:$A$99,"&gt;="&amp;$W$3)</f>
        <v>0</v>
      </c>
      <c r="AA48" s="359">
        <f>COUNTIFS('Data1984-2026World'!I$3:I$99,$Y48,'Data1984-2026World'!$A$3:$A$99,"&gt;="&amp;$W$3)</f>
        <v>0</v>
      </c>
      <c r="AB48" s="359">
        <f>COUNTIFS('Data1984-2026World'!M$3:M$99,$Y48,'Data1984-2026World'!$A$3:$A$99,"&gt;="&amp;$W$3)</f>
        <v>1</v>
      </c>
      <c r="AC48" s="360">
        <f>SUM(Z48:AB48)</f>
        <v>1</v>
      </c>
      <c r="AD48" s="112">
        <f>COUNTIFS('Data1984-2026World'!C$3:C$99,$Y48,'Data1984-2026World'!$A$3:$A$99,"&gt;="&amp;$W$3)+COUNTIFS('Data1984-2026World'!E$3:E$99,$Y48,'Data1984-2026World'!$A$3:$A$99,"&gt;="&amp;$W$3)+COUNTIFS('Data1984-2026World'!G$3:G$99,$Y48,'Data1984-2026World'!$A$3:$A$99,"&gt;="&amp;$W$3)+COUNTIFS('Data1984-2026World'!P$3:P$99,$Y48,'Data1984-2026World'!$A$3:$A$99,"&gt;="&amp;$W$3)</f>
        <v>0</v>
      </c>
      <c r="AE48" s="112">
        <f>COUNTIFS('Data1984-2026World'!J$3:J$99,$Y48,'Data1984-2026World'!$A$3:$A$99,"&gt;="&amp;$W$3)</f>
        <v>0</v>
      </c>
      <c r="AF48" s="112">
        <f>COUNTIFS('Data1984-2026World'!N$3:N$99,$Y48,'Data1984-2026World'!$A$3:$A$99,"&gt;="&amp;$W$3)</f>
        <v>0</v>
      </c>
      <c r="AG48" s="113">
        <f>SUM(AD48:AF48)</f>
        <v>0</v>
      </c>
      <c r="AH48" s="112">
        <f>COUNTIFS('Data1984-2026World'!K$3:K$99,$Y48,'Data1984-2026World'!$A$3:$A$99,"&gt;="&amp;$W$3)+COUNTIFS('Data1984-2026World'!L$3:L$99,$Y48,'Data1984-2026World'!$A$3:$A$99,"&gt;="&amp;$W$3)</f>
        <v>0</v>
      </c>
      <c r="AI48" s="295">
        <f>AG48+AC48</f>
        <v>1</v>
      </c>
      <c r="AJ48" s="296">
        <f>SUMPRODUCT($Z$3:$AB$3,Z48:AB48)+SUMPRODUCT($AD$3:$AF$3,AD48:AF48)+AH48</f>
        <v>3</v>
      </c>
      <c r="AK48" s="198"/>
      <c r="AL48" s="182">
        <f t="shared" si="6"/>
        <v>20</v>
      </c>
      <c r="AQ48" s="83" t="s">
        <v>80</v>
      </c>
      <c r="AR48" s="301">
        <v>17</v>
      </c>
      <c r="AS48" s="182">
        <f t="shared" si="7"/>
        <v>20</v>
      </c>
    </row>
    <row r="49" spans="21:45" x14ac:dyDescent="0.4">
      <c r="U49" s="198"/>
      <c r="V49" s="298">
        <f>ROW()-6</f>
        <v>43</v>
      </c>
      <c r="W49" s="83" t="s">
        <v>124</v>
      </c>
      <c r="X49" s="83" t="s">
        <v>105</v>
      </c>
      <c r="Y49" s="83" t="s">
        <v>56</v>
      </c>
      <c r="Z49" s="359">
        <f>COUNTIFS('Data1984-2026World'!B$3:B$99,$Y49,'Data1984-2026World'!$A$3:$A$99,"&gt;="&amp;$W$3)+COUNTIFS('Data1984-2026World'!D$3:D$99,$Y49,'Data1984-2026World'!$A$3:$A$99,"&gt;="&amp;$W$3)+COUNTIFS('Data1984-2026World'!F$3:F$99,$Y49,'Data1984-2026World'!$A$3:$A$99,"&gt;="&amp;$W$3)+COUNTIFS('Data1984-2026World'!O$3:O$99,$Y49,'Data1984-2026World'!$A$3:$A$99,"&gt;="&amp;$W$3)</f>
        <v>0</v>
      </c>
      <c r="AA49" s="359">
        <f>COUNTIFS('Data1984-2026World'!I$3:I$99,$Y49,'Data1984-2026World'!$A$3:$A$99,"&gt;="&amp;$W$3)</f>
        <v>0</v>
      </c>
      <c r="AB49" s="359">
        <f>COUNTIFS('Data1984-2026World'!M$3:M$99,$Y49,'Data1984-2026World'!$A$3:$A$99,"&gt;="&amp;$W$3)</f>
        <v>0</v>
      </c>
      <c r="AC49" s="360">
        <f>SUM(Z49:AB49)</f>
        <v>0</v>
      </c>
      <c r="AD49" s="112">
        <f>COUNTIFS('Data1984-2026World'!C$3:C$99,$Y49,'Data1984-2026World'!$A$3:$A$99,"&gt;="&amp;$W$3)+COUNTIFS('Data1984-2026World'!E$3:E$99,$Y49,'Data1984-2026World'!$A$3:$A$99,"&gt;="&amp;$W$3)+COUNTIFS('Data1984-2026World'!G$3:G$99,$Y49,'Data1984-2026World'!$A$3:$A$99,"&gt;="&amp;$W$3)+COUNTIFS('Data1984-2026World'!P$3:P$99,$Y49,'Data1984-2026World'!$A$3:$A$99,"&gt;="&amp;$W$3)</f>
        <v>1</v>
      </c>
      <c r="AE49" s="112">
        <f>COUNTIFS('Data1984-2026World'!J$3:J$99,$Y49,'Data1984-2026World'!$A$3:$A$99,"&gt;="&amp;$W$3)</f>
        <v>0</v>
      </c>
      <c r="AF49" s="112">
        <f>COUNTIFS('Data1984-2026World'!N$3:N$99,$Y49,'Data1984-2026World'!$A$3:$A$99,"&gt;="&amp;$W$3)</f>
        <v>1</v>
      </c>
      <c r="AG49" s="113">
        <f>SUM(AD49:AF49)</f>
        <v>2</v>
      </c>
      <c r="AH49" s="112">
        <f>COUNTIFS('Data1984-2026World'!K$3:K$99,$Y49,'Data1984-2026World'!$A$3:$A$99,"&gt;="&amp;$W$3)+COUNTIFS('Data1984-2026World'!L$3:L$99,$Y49,'Data1984-2026World'!$A$3:$A$99,"&gt;="&amp;$W$3)</f>
        <v>0</v>
      </c>
      <c r="AI49" s="295">
        <f>AG49+AC49</f>
        <v>2</v>
      </c>
      <c r="AJ49" s="296">
        <f>SUMPRODUCT($Z$3:$AB$3,Z49:AB49)+SUMPRODUCT($AD$3:$AF$3,AD49:AF49)+AH49</f>
        <v>3</v>
      </c>
      <c r="AK49" s="198"/>
      <c r="AL49" s="182">
        <f t="shared" si="6"/>
        <v>21</v>
      </c>
      <c r="AQ49" s="83" t="s">
        <v>55</v>
      </c>
      <c r="AR49" s="301">
        <v>16</v>
      </c>
      <c r="AS49" s="182">
        <f t="shared" si="7"/>
        <v>21</v>
      </c>
    </row>
    <row r="50" spans="21:45" x14ac:dyDescent="0.4">
      <c r="U50" s="198"/>
      <c r="V50" s="298">
        <f>ROW()-6</f>
        <v>44</v>
      </c>
      <c r="W50" s="110" t="s">
        <v>40</v>
      </c>
      <c r="X50" s="110" t="s">
        <v>104</v>
      </c>
      <c r="Y50" s="110" t="s">
        <v>30</v>
      </c>
      <c r="Z50" s="359">
        <f>COUNTIFS('Data1984-2026World'!B$3:B$99,$Y50,'Data1984-2026World'!$A$3:$A$99,"&gt;="&amp;$W$3)+COUNTIFS('Data1984-2026World'!D$3:D$99,$Y50,'Data1984-2026World'!$A$3:$A$99,"&gt;="&amp;$W$3)+COUNTIFS('Data1984-2026World'!F$3:F$99,$Y50,'Data1984-2026World'!$A$3:$A$99,"&gt;="&amp;$W$3)+COUNTIFS('Data1984-2026World'!O$3:O$99,$Y50,'Data1984-2026World'!$A$3:$A$99,"&gt;="&amp;$W$3)</f>
        <v>0</v>
      </c>
      <c r="AA50" s="359">
        <f>COUNTIFS('Data1984-2026World'!I$3:I$99,$Y50,'Data1984-2026World'!$A$3:$A$99,"&gt;="&amp;$W$3)</f>
        <v>0</v>
      </c>
      <c r="AB50" s="359">
        <f>COUNTIFS('Data1984-2026World'!M$3:M$99,$Y50,'Data1984-2026World'!$A$3:$A$99,"&gt;="&amp;$W$3)</f>
        <v>0</v>
      </c>
      <c r="AC50" s="360">
        <f>SUM(Z50:AB50)</f>
        <v>0</v>
      </c>
      <c r="AD50" s="112">
        <f>COUNTIFS('Data1984-2026World'!C$3:C$99,$Y50,'Data1984-2026World'!$A$3:$A$99,"&gt;="&amp;$W$3)+COUNTIFS('Data1984-2026World'!E$3:E$99,$Y50,'Data1984-2026World'!$A$3:$A$99,"&gt;="&amp;$W$3)+COUNTIFS('Data1984-2026World'!G$3:G$99,$Y50,'Data1984-2026World'!$A$3:$A$99,"&gt;="&amp;$W$3)+COUNTIFS('Data1984-2026World'!P$3:P$99,$Y50,'Data1984-2026World'!$A$3:$A$99,"&gt;="&amp;$W$3)</f>
        <v>0</v>
      </c>
      <c r="AE50" s="112">
        <f>COUNTIFS('Data1984-2026World'!J$3:J$99,$Y50,'Data1984-2026World'!$A$3:$A$99,"&gt;="&amp;$W$3)</f>
        <v>0</v>
      </c>
      <c r="AF50" s="112">
        <f>COUNTIFS('Data1984-2026World'!N$3:N$99,$Y50,'Data1984-2026World'!$A$3:$A$99,"&gt;="&amp;$W$3)</f>
        <v>1</v>
      </c>
      <c r="AG50" s="113">
        <f>SUM(AD50:AF50)</f>
        <v>1</v>
      </c>
      <c r="AH50" s="112">
        <f>COUNTIFS('Data1984-2026World'!K$3:K$99,$Y50,'Data1984-2026World'!$A$3:$A$99,"&gt;="&amp;$W$3)+COUNTIFS('Data1984-2026World'!L$3:L$99,$Y50,'Data1984-2026World'!$A$3:$A$99,"&gt;="&amp;$W$3)</f>
        <v>0</v>
      </c>
      <c r="AI50" s="295">
        <f>AG50+AC50</f>
        <v>1</v>
      </c>
      <c r="AJ50" s="296">
        <f>SUMPRODUCT($Z$3:$AB$3,Z50:AB50)+SUMPRODUCT($AD$3:$AF$3,AD50:AF50)+AH50</f>
        <v>1</v>
      </c>
      <c r="AK50" s="198"/>
    </row>
    <row r="51" spans="21:45" x14ac:dyDescent="0.4">
      <c r="U51" s="198"/>
      <c r="V51" s="298">
        <f>ROW()-6</f>
        <v>45</v>
      </c>
      <c r="W51" s="83" t="s">
        <v>124</v>
      </c>
      <c r="X51" s="83" t="s">
        <v>105</v>
      </c>
      <c r="Y51" s="83" t="s">
        <v>57</v>
      </c>
      <c r="Z51" s="359">
        <f>COUNTIFS('Data1984-2026World'!B$3:B$99,$Y51,'Data1984-2026World'!$A$3:$A$99,"&gt;="&amp;$W$3)+COUNTIFS('Data1984-2026World'!D$3:D$99,$Y51,'Data1984-2026World'!$A$3:$A$99,"&gt;="&amp;$W$3)+COUNTIFS('Data1984-2026World'!F$3:F$99,$Y51,'Data1984-2026World'!$A$3:$A$99,"&gt;="&amp;$W$3)+COUNTIFS('Data1984-2026World'!O$3:O$99,$Y51,'Data1984-2026World'!$A$3:$A$99,"&gt;="&amp;$W$3)</f>
        <v>0</v>
      </c>
      <c r="AA51" s="359">
        <f>COUNTIFS('Data1984-2026World'!I$3:I$99,$Y51,'Data1984-2026World'!$A$3:$A$99,"&gt;="&amp;$W$3)</f>
        <v>0</v>
      </c>
      <c r="AB51" s="359">
        <f>COUNTIFS('Data1984-2026World'!M$3:M$99,$Y51,'Data1984-2026World'!$A$3:$A$99,"&gt;="&amp;$W$3)</f>
        <v>0</v>
      </c>
      <c r="AC51" s="360">
        <f>SUM(Z51:AB51)</f>
        <v>0</v>
      </c>
      <c r="AD51" s="112">
        <f>COUNTIFS('Data1984-2026World'!C$3:C$99,$Y51,'Data1984-2026World'!$A$3:$A$99,"&gt;="&amp;$W$3)+COUNTIFS('Data1984-2026World'!E$3:E$99,$Y51,'Data1984-2026World'!$A$3:$A$99,"&gt;="&amp;$W$3)+COUNTIFS('Data1984-2026World'!G$3:G$99,$Y51,'Data1984-2026World'!$A$3:$A$99,"&gt;="&amp;$W$3)+COUNTIFS('Data1984-2026World'!P$3:P$99,$Y51,'Data1984-2026World'!$A$3:$A$99,"&gt;="&amp;$W$3)</f>
        <v>0</v>
      </c>
      <c r="AE51" s="112">
        <f>COUNTIFS('Data1984-2026World'!J$3:J$99,$Y51,'Data1984-2026World'!$A$3:$A$99,"&gt;="&amp;$W$3)</f>
        <v>0</v>
      </c>
      <c r="AF51" s="112">
        <f>COUNTIFS('Data1984-2026World'!N$3:N$99,$Y51,'Data1984-2026World'!$A$3:$A$99,"&gt;="&amp;$W$3)</f>
        <v>1</v>
      </c>
      <c r="AG51" s="113">
        <f>SUM(AD51:AF51)</f>
        <v>1</v>
      </c>
      <c r="AH51" s="112">
        <f>COUNTIFS('Data1984-2026World'!K$3:K$99,$Y51,'Data1984-2026World'!$A$3:$A$99,"&gt;="&amp;$W$3)+COUNTIFS('Data1984-2026World'!L$3:L$99,$Y51,'Data1984-2026World'!$A$3:$A$99,"&gt;="&amp;$W$3)</f>
        <v>0</v>
      </c>
      <c r="AI51" s="295">
        <f>AG51+AC51</f>
        <v>1</v>
      </c>
      <c r="AJ51" s="296">
        <f>SUMPRODUCT($Z$3:$AB$3,Z51:AB51)+SUMPRODUCT($AD$3:$AF$3,AD51:AF51)+AH51</f>
        <v>1</v>
      </c>
      <c r="AK51" s="198"/>
    </row>
    <row r="52" spans="21:45" x14ac:dyDescent="0.4">
      <c r="U52" s="198"/>
      <c r="V52" s="298">
        <f>ROW()-6</f>
        <v>46</v>
      </c>
      <c r="W52" s="85" t="s">
        <v>148</v>
      </c>
      <c r="X52" s="85" t="s">
        <v>131</v>
      </c>
      <c r="Y52" s="85" t="s">
        <v>58</v>
      </c>
      <c r="Z52" s="359">
        <f>COUNTIFS('Data1984-2026World'!B$3:B$99,$Y52,'Data1984-2026World'!$A$3:$A$99,"&gt;="&amp;$W$3)+COUNTIFS('Data1984-2026World'!D$3:D$99,$Y52,'Data1984-2026World'!$A$3:$A$99,"&gt;="&amp;$W$3)+COUNTIFS('Data1984-2026World'!F$3:F$99,$Y52,'Data1984-2026World'!$A$3:$A$99,"&gt;="&amp;$W$3)+COUNTIFS('Data1984-2026World'!O$3:O$99,$Y52,'Data1984-2026World'!$A$3:$A$99,"&gt;="&amp;$W$3)</f>
        <v>0</v>
      </c>
      <c r="AA52" s="359">
        <f>COUNTIFS('Data1984-2026World'!I$3:I$99,$Y52,'Data1984-2026World'!$A$3:$A$99,"&gt;="&amp;$W$3)</f>
        <v>0</v>
      </c>
      <c r="AB52" s="359">
        <f>COUNTIFS('Data1984-2026World'!M$3:M$99,$Y52,'Data1984-2026World'!$A$3:$A$99,"&gt;="&amp;$W$3)</f>
        <v>0</v>
      </c>
      <c r="AC52" s="360">
        <f>SUM(Z52:AB52)</f>
        <v>0</v>
      </c>
      <c r="AD52" s="112">
        <f>COUNTIFS('Data1984-2026World'!C$3:C$99,$Y52,'Data1984-2026World'!$A$3:$A$99,"&gt;="&amp;$W$3)+COUNTIFS('Data1984-2026World'!E$3:E$99,$Y52,'Data1984-2026World'!$A$3:$A$99,"&gt;="&amp;$W$3)+COUNTIFS('Data1984-2026World'!G$3:G$99,$Y52,'Data1984-2026World'!$A$3:$A$99,"&gt;="&amp;$W$3)+COUNTIFS('Data1984-2026World'!P$3:P$99,$Y52,'Data1984-2026World'!$A$3:$A$99,"&gt;="&amp;$W$3)</f>
        <v>0</v>
      </c>
      <c r="AE52" s="112">
        <f>COUNTIFS('Data1984-2026World'!J$3:J$99,$Y52,'Data1984-2026World'!$A$3:$A$99,"&gt;="&amp;$W$3)</f>
        <v>0</v>
      </c>
      <c r="AF52" s="112">
        <f>COUNTIFS('Data1984-2026World'!N$3:N$99,$Y52,'Data1984-2026World'!$A$3:$A$99,"&gt;="&amp;$W$3)</f>
        <v>1</v>
      </c>
      <c r="AG52" s="113">
        <f>SUM(AD52:AF52)</f>
        <v>1</v>
      </c>
      <c r="AH52" s="112">
        <f>COUNTIFS('Data1984-2026World'!K$3:K$99,$Y52,'Data1984-2026World'!$A$3:$A$99,"&gt;="&amp;$W$3)+COUNTIFS('Data1984-2026World'!L$3:L$99,$Y52,'Data1984-2026World'!$A$3:$A$99,"&gt;="&amp;$W$3)</f>
        <v>0</v>
      </c>
      <c r="AI52" s="295">
        <f>AG52+AC52</f>
        <v>1</v>
      </c>
      <c r="AJ52" s="296">
        <f>SUMPRODUCT($Z$3:$AB$3,Z52:AB52)+SUMPRODUCT($AD$3:$AF$3,AD52:AF52)+AH52</f>
        <v>1</v>
      </c>
      <c r="AK52" s="198"/>
    </row>
    <row r="53" spans="21:45" x14ac:dyDescent="0.4">
      <c r="U53" s="198"/>
      <c r="V53" s="298">
        <f>ROW()-6</f>
        <v>47</v>
      </c>
      <c r="W53" s="83" t="s">
        <v>124</v>
      </c>
      <c r="X53" s="83" t="s">
        <v>105</v>
      </c>
      <c r="Y53" s="83" t="s">
        <v>81</v>
      </c>
      <c r="Z53" s="359">
        <f>COUNTIFS('Data1984-2026World'!B$3:B$99,$Y53,'Data1984-2026World'!$A$3:$A$99,"&gt;="&amp;$W$3)+COUNTIFS('Data1984-2026World'!D$3:D$99,$Y53,'Data1984-2026World'!$A$3:$A$99,"&gt;="&amp;$W$3)+COUNTIFS('Data1984-2026World'!F$3:F$99,$Y53,'Data1984-2026World'!$A$3:$A$99,"&gt;="&amp;$W$3)+COUNTIFS('Data1984-2026World'!O$3:O$99,$Y53,'Data1984-2026World'!$A$3:$A$99,"&gt;="&amp;$W$3)</f>
        <v>0</v>
      </c>
      <c r="AA53" s="359">
        <f>COUNTIFS('Data1984-2026World'!I$3:I$99,$Y53,'Data1984-2026World'!$A$3:$A$99,"&gt;="&amp;$W$3)</f>
        <v>0</v>
      </c>
      <c r="AB53" s="359">
        <f>COUNTIFS('Data1984-2026World'!M$3:M$99,$Y53,'Data1984-2026World'!$A$3:$A$99,"&gt;="&amp;$W$3)</f>
        <v>0</v>
      </c>
      <c r="AC53" s="360">
        <f>SUM(Z53:AB53)</f>
        <v>0</v>
      </c>
      <c r="AD53" s="112">
        <f>COUNTIFS('Data1984-2026World'!C$3:C$99,$Y53,'Data1984-2026World'!$A$3:$A$99,"&gt;="&amp;$W$3)+COUNTIFS('Data1984-2026World'!E$3:E$99,$Y53,'Data1984-2026World'!$A$3:$A$99,"&gt;="&amp;$W$3)+COUNTIFS('Data1984-2026World'!G$3:G$99,$Y53,'Data1984-2026World'!$A$3:$A$99,"&gt;="&amp;$W$3)+COUNTIFS('Data1984-2026World'!P$3:P$99,$Y53,'Data1984-2026World'!$A$3:$A$99,"&gt;="&amp;$W$3)</f>
        <v>0</v>
      </c>
      <c r="AE53" s="112">
        <f>COUNTIFS('Data1984-2026World'!J$3:J$99,$Y53,'Data1984-2026World'!$A$3:$A$99,"&gt;="&amp;$W$3)</f>
        <v>0</v>
      </c>
      <c r="AF53" s="112">
        <f>COUNTIFS('Data1984-2026World'!N$3:N$99,$Y53,'Data1984-2026World'!$A$3:$A$99,"&gt;="&amp;$W$3)</f>
        <v>0</v>
      </c>
      <c r="AG53" s="113">
        <f>SUM(AD53:AF53)</f>
        <v>0</v>
      </c>
      <c r="AH53" s="112">
        <f>COUNTIFS('Data1984-2026World'!K$3:K$99,$Y53,'Data1984-2026World'!$A$3:$A$99,"&gt;="&amp;$W$3)+COUNTIFS('Data1984-2026World'!L$3:L$99,$Y53,'Data1984-2026World'!$A$3:$A$99,"&gt;="&amp;$W$3)</f>
        <v>0</v>
      </c>
      <c r="AI53" s="295">
        <f>AG53+AC53</f>
        <v>0</v>
      </c>
      <c r="AJ53" s="296">
        <f>SUMPRODUCT($Z$3:$AB$3,Z53:AB53)+SUMPRODUCT($AD$3:$AF$3,AD53:AF53)+AH53</f>
        <v>0</v>
      </c>
      <c r="AK53" s="198"/>
    </row>
    <row r="54" spans="21:45" x14ac:dyDescent="0.4">
      <c r="U54" s="198"/>
      <c r="V54" s="298">
        <f>ROW()-6</f>
        <v>48</v>
      </c>
      <c r="W54" s="110" t="s">
        <v>40</v>
      </c>
      <c r="X54" s="110" t="s">
        <v>104</v>
      </c>
      <c r="Y54" s="110" t="s">
        <v>29</v>
      </c>
      <c r="Z54" s="359">
        <f>COUNTIFS('Data1984-2026World'!B$3:B$99,$Y54,'Data1984-2026World'!$A$3:$A$99,"&gt;="&amp;$W$3)+COUNTIFS('Data1984-2026World'!D$3:D$99,$Y54,'Data1984-2026World'!$A$3:$A$99,"&gt;="&amp;$W$3)+COUNTIFS('Data1984-2026World'!F$3:F$99,$Y54,'Data1984-2026World'!$A$3:$A$99,"&gt;="&amp;$W$3)+COUNTIFS('Data1984-2026World'!O$3:O$99,$Y54,'Data1984-2026World'!$A$3:$A$99,"&gt;="&amp;$W$3)</f>
        <v>0</v>
      </c>
      <c r="AA54" s="359">
        <f>COUNTIFS('Data1984-2026World'!I$3:I$99,$Y54,'Data1984-2026World'!$A$3:$A$99,"&gt;="&amp;$W$3)</f>
        <v>0</v>
      </c>
      <c r="AB54" s="359">
        <f>COUNTIFS('Data1984-2026World'!M$3:M$99,$Y54,'Data1984-2026World'!$A$3:$A$99,"&gt;="&amp;$W$3)</f>
        <v>0</v>
      </c>
      <c r="AC54" s="360">
        <f>SUM(Z54:AB54)</f>
        <v>0</v>
      </c>
      <c r="AD54" s="112">
        <f>COUNTIFS('Data1984-2026World'!C$3:C$99,$Y54,'Data1984-2026World'!$A$3:$A$99,"&gt;="&amp;$W$3)+COUNTIFS('Data1984-2026World'!E$3:E$99,$Y54,'Data1984-2026World'!$A$3:$A$99,"&gt;="&amp;$W$3)+COUNTIFS('Data1984-2026World'!G$3:G$99,$Y54,'Data1984-2026World'!$A$3:$A$99,"&gt;="&amp;$W$3)+COUNTIFS('Data1984-2026World'!P$3:P$99,$Y54,'Data1984-2026World'!$A$3:$A$99,"&gt;="&amp;$W$3)</f>
        <v>0</v>
      </c>
      <c r="AE54" s="112">
        <f>COUNTIFS('Data1984-2026World'!J$3:J$99,$Y54,'Data1984-2026World'!$A$3:$A$99,"&gt;="&amp;$W$3)</f>
        <v>0</v>
      </c>
      <c r="AF54" s="112">
        <f>COUNTIFS('Data1984-2026World'!N$3:N$99,$Y54,'Data1984-2026World'!$A$3:$A$99,"&gt;="&amp;$W$3)</f>
        <v>0</v>
      </c>
      <c r="AG54" s="113">
        <f>SUM(AD54:AF54)</f>
        <v>0</v>
      </c>
      <c r="AH54" s="112">
        <f>COUNTIFS('Data1984-2026World'!K$3:K$99,$Y54,'Data1984-2026World'!$A$3:$A$99,"&gt;="&amp;$W$3)+COUNTIFS('Data1984-2026World'!L$3:L$99,$Y54,'Data1984-2026World'!$A$3:$A$99,"&gt;="&amp;$W$3)</f>
        <v>0</v>
      </c>
      <c r="AI54" s="295">
        <f>AG54+AC54</f>
        <v>0</v>
      </c>
      <c r="AJ54" s="296">
        <f>SUMPRODUCT($Z$3:$AB$3,Z54:AB54)+SUMPRODUCT($AD$3:$AF$3,AD54:AF54)+AH54</f>
        <v>0</v>
      </c>
      <c r="AK54" s="198"/>
    </row>
    <row r="55" spans="21:45" x14ac:dyDescent="0.4">
      <c r="U55" s="198"/>
      <c r="V55" s="298">
        <f>ROW()-6</f>
        <v>49</v>
      </c>
      <c r="W55" s="83" t="s">
        <v>124</v>
      </c>
      <c r="X55" s="83" t="s">
        <v>105</v>
      </c>
      <c r="Y55" s="83" t="s">
        <v>83</v>
      </c>
      <c r="Z55" s="359">
        <f>COUNTIFS('Data1984-2026World'!B$3:B$99,$Y55,'Data1984-2026World'!$A$3:$A$99,"&gt;="&amp;$W$3)+COUNTIFS('Data1984-2026World'!D$3:D$99,$Y55,'Data1984-2026World'!$A$3:$A$99,"&gt;="&amp;$W$3)+COUNTIFS('Data1984-2026World'!F$3:F$99,$Y55,'Data1984-2026World'!$A$3:$A$99,"&gt;="&amp;$W$3)+COUNTIFS('Data1984-2026World'!O$3:O$99,$Y55,'Data1984-2026World'!$A$3:$A$99,"&gt;="&amp;$W$3)</f>
        <v>0</v>
      </c>
      <c r="AA55" s="359">
        <f>COUNTIFS('Data1984-2026World'!I$3:I$99,$Y55,'Data1984-2026World'!$A$3:$A$99,"&gt;="&amp;$W$3)</f>
        <v>0</v>
      </c>
      <c r="AB55" s="359">
        <f>COUNTIFS('Data1984-2026World'!M$3:M$99,$Y55,'Data1984-2026World'!$A$3:$A$99,"&gt;="&amp;$W$3)</f>
        <v>0</v>
      </c>
      <c r="AC55" s="360">
        <f>SUM(Z55:AB55)</f>
        <v>0</v>
      </c>
      <c r="AD55" s="112">
        <f>COUNTIFS('Data1984-2026World'!C$3:C$99,$Y55,'Data1984-2026World'!$A$3:$A$99,"&gt;="&amp;$W$3)+COUNTIFS('Data1984-2026World'!E$3:E$99,$Y55,'Data1984-2026World'!$A$3:$A$99,"&gt;="&amp;$W$3)+COUNTIFS('Data1984-2026World'!G$3:G$99,$Y55,'Data1984-2026World'!$A$3:$A$99,"&gt;="&amp;$W$3)+COUNTIFS('Data1984-2026World'!P$3:P$99,$Y55,'Data1984-2026World'!$A$3:$A$99,"&gt;="&amp;$W$3)</f>
        <v>0</v>
      </c>
      <c r="AE55" s="112">
        <f>COUNTIFS('Data1984-2026World'!J$3:J$99,$Y55,'Data1984-2026World'!$A$3:$A$99,"&gt;="&amp;$W$3)</f>
        <v>0</v>
      </c>
      <c r="AF55" s="112">
        <f>COUNTIFS('Data1984-2026World'!N$3:N$99,$Y55,'Data1984-2026World'!$A$3:$A$99,"&gt;="&amp;$W$3)</f>
        <v>0</v>
      </c>
      <c r="AG55" s="113">
        <f>SUM(AD55:AF55)</f>
        <v>0</v>
      </c>
      <c r="AH55" s="112">
        <f>COUNTIFS('Data1984-2026World'!K$3:K$99,$Y55,'Data1984-2026World'!$A$3:$A$99,"&gt;="&amp;$W$3)+COUNTIFS('Data1984-2026World'!L$3:L$99,$Y55,'Data1984-2026World'!$A$3:$A$99,"&gt;="&amp;$W$3)</f>
        <v>0</v>
      </c>
      <c r="AI55" s="295">
        <f>AG55+AC55</f>
        <v>0</v>
      </c>
      <c r="AJ55" s="296">
        <f>SUMPRODUCT($Z$3:$AB$3,Z55:AB55)+SUMPRODUCT($AD$3:$AF$3,AD55:AF55)+AH55</f>
        <v>0</v>
      </c>
      <c r="AK55" s="198"/>
    </row>
    <row r="56" spans="21:45" x14ac:dyDescent="0.4">
      <c r="U56" s="198"/>
      <c r="V56" s="298">
        <f>ROW()-6</f>
        <v>50</v>
      </c>
      <c r="W56" s="83" t="s">
        <v>124</v>
      </c>
      <c r="X56" s="83" t="s">
        <v>105</v>
      </c>
      <c r="Y56" s="45" t="s">
        <v>82</v>
      </c>
      <c r="Z56" s="359">
        <f>COUNTIFS('Data1984-2026World'!B$3:B$99,$Y56,'Data1984-2026World'!$A$3:$A$99,"&gt;="&amp;$W$3)+COUNTIFS('Data1984-2026World'!D$3:D$99,$Y56,'Data1984-2026World'!$A$3:$A$99,"&gt;="&amp;$W$3)+COUNTIFS('Data1984-2026World'!F$3:F$99,$Y56,'Data1984-2026World'!$A$3:$A$99,"&gt;="&amp;$W$3)+COUNTIFS('Data1984-2026World'!O$3:O$99,$Y56,'Data1984-2026World'!$A$3:$A$99,"&gt;="&amp;$W$3)</f>
        <v>0</v>
      </c>
      <c r="AA56" s="359">
        <f>COUNTIFS('Data1984-2026World'!I$3:I$99,$Y56,'Data1984-2026World'!$A$3:$A$99,"&gt;="&amp;$W$3)</f>
        <v>0</v>
      </c>
      <c r="AB56" s="359">
        <f>COUNTIFS('Data1984-2026World'!M$3:M$99,$Y56,'Data1984-2026World'!$A$3:$A$99,"&gt;="&amp;$W$3)</f>
        <v>0</v>
      </c>
      <c r="AC56" s="360">
        <f>SUM(Z56:AB56)</f>
        <v>0</v>
      </c>
      <c r="AD56" s="112">
        <f>COUNTIFS('Data1984-2026World'!C$3:C$99,$Y56,'Data1984-2026World'!$A$3:$A$99,"&gt;="&amp;$W$3)+COUNTIFS('Data1984-2026World'!E$3:E$99,$Y56,'Data1984-2026World'!$A$3:$A$99,"&gt;="&amp;$W$3)+COUNTIFS('Data1984-2026World'!G$3:G$99,$Y56,'Data1984-2026World'!$A$3:$A$99,"&gt;="&amp;$W$3)+COUNTIFS('Data1984-2026World'!P$3:P$99,$Y56,'Data1984-2026World'!$A$3:$A$99,"&gt;="&amp;$W$3)</f>
        <v>0</v>
      </c>
      <c r="AE56" s="112">
        <f>COUNTIFS('Data1984-2026World'!J$3:J$99,$Y56,'Data1984-2026World'!$A$3:$A$99,"&gt;="&amp;$W$3)</f>
        <v>0</v>
      </c>
      <c r="AF56" s="112">
        <f>COUNTIFS('Data1984-2026World'!N$3:N$99,$Y56,'Data1984-2026World'!$A$3:$A$99,"&gt;="&amp;$W$3)</f>
        <v>0</v>
      </c>
      <c r="AG56" s="113">
        <f>SUM(AD56:AF56)</f>
        <v>0</v>
      </c>
      <c r="AH56" s="112">
        <f>COUNTIFS('Data1984-2026World'!K$3:K$99,$Y56,'Data1984-2026World'!$A$3:$A$99,"&gt;="&amp;$W$3)+COUNTIFS('Data1984-2026World'!L$3:L$99,$Y56,'Data1984-2026World'!$A$3:$A$99,"&gt;="&amp;$W$3)</f>
        <v>0</v>
      </c>
      <c r="AI56" s="295">
        <f>AG56+AC56</f>
        <v>0</v>
      </c>
      <c r="AJ56" s="296">
        <f>SUMPRODUCT($Z$3:$AB$3,Z56:AB56)+SUMPRODUCT($AD$3:$AF$3,AD56:AF56)+AH56</f>
        <v>0</v>
      </c>
      <c r="AK56" s="198"/>
    </row>
  </sheetData>
  <sheetProtection sort="0"/>
  <sortState xmlns:xlrd2="http://schemas.microsoft.com/office/spreadsheetml/2017/richdata2" ref="V7:AJ56">
    <sortCondition descending="1" ref="AJ9:AJ56"/>
  </sortState>
  <mergeCells count="11">
    <mergeCell ref="B1:T1"/>
    <mergeCell ref="V1:AJ1"/>
    <mergeCell ref="B3:E3"/>
    <mergeCell ref="G3:J3"/>
    <mergeCell ref="L3:O3"/>
    <mergeCell ref="Q3:T3"/>
    <mergeCell ref="L20:O24"/>
    <mergeCell ref="B4:E4"/>
    <mergeCell ref="L4:O4"/>
    <mergeCell ref="Q4:T4"/>
    <mergeCell ref="G4:J4"/>
  </mergeCells>
  <phoneticPr fontId="4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9D559-1D64-4417-98EC-CD90FE8BF321}">
  <sheetPr codeName="Sheet10"/>
  <dimension ref="B1:AI155"/>
  <sheetViews>
    <sheetView workbookViewId="0">
      <selection activeCell="B2" sqref="B2:G3"/>
    </sheetView>
  </sheetViews>
  <sheetFormatPr defaultColWidth="9.1328125" defaultRowHeight="14.25" x14ac:dyDescent="0.45"/>
  <cols>
    <col min="1" max="1" width="3.1328125" style="206" customWidth="1"/>
    <col min="2" max="2" width="13.1328125" style="206" bestFit="1" customWidth="1"/>
    <col min="3" max="3" width="7" style="209" customWidth="1"/>
    <col min="4" max="4" width="13.86328125" style="206" bestFit="1" customWidth="1"/>
    <col min="5" max="5" width="12.59765625" style="206" bestFit="1" customWidth="1"/>
    <col min="6" max="6" width="13.1328125" style="206" bestFit="1" customWidth="1"/>
    <col min="7" max="7" width="12.3984375" style="206" bestFit="1" customWidth="1"/>
    <col min="8" max="8" width="5.3984375" style="206" customWidth="1"/>
    <col min="9" max="9" width="3" style="206" bestFit="1" customWidth="1"/>
    <col min="10" max="10" width="12.59765625" style="209" bestFit="1" customWidth="1"/>
    <col min="11" max="15" width="7.59765625" style="209" customWidth="1"/>
    <col min="16" max="16" width="8.3984375" style="209" customWidth="1"/>
    <col min="17" max="17" width="7.59765625" style="206" customWidth="1"/>
    <col min="18" max="22" width="9.1328125" style="206"/>
    <col min="23" max="24" width="5" bestFit="1" customWidth="1"/>
    <col min="25" max="25" width="11.73046875" style="7" bestFit="1" customWidth="1"/>
    <col min="26" max="27" width="12.59765625" style="7" bestFit="1" customWidth="1"/>
    <col min="28" max="28" width="24" style="186" bestFit="1" customWidth="1"/>
    <col min="29" max="29" width="7.86328125" style="186" customWidth="1"/>
    <col min="30" max="30" width="9"/>
    <col min="31" max="31" width="25.73046875" bestFit="1" customWidth="1"/>
    <col min="32" max="32" width="5.3984375" style="7" bestFit="1" customWidth="1"/>
    <col min="33" max="33" width="5" style="7" bestFit="1" customWidth="1"/>
    <col min="34" max="34" width="3.59765625" style="7" bestFit="1" customWidth="1"/>
    <col min="35" max="35" width="3.59765625" style="206" bestFit="1" customWidth="1"/>
    <col min="36" max="16384" width="9.1328125" style="206"/>
  </cols>
  <sheetData>
    <row r="1" spans="2:35" ht="14.65" thickBot="1" x14ac:dyDescent="0.5"/>
    <row r="2" spans="2:35" ht="12.75" customHeight="1" x14ac:dyDescent="0.45">
      <c r="B2" s="423" t="s">
        <v>215</v>
      </c>
      <c r="C2" s="424"/>
      <c r="D2" s="424"/>
      <c r="E2" s="424"/>
      <c r="F2" s="424"/>
      <c r="G2" s="425"/>
      <c r="H2" s="263"/>
      <c r="I2" s="421" t="s">
        <v>216</v>
      </c>
      <c r="J2" s="421"/>
      <c r="K2" s="422" t="s">
        <v>74</v>
      </c>
      <c r="L2" s="422" t="s">
        <v>75</v>
      </c>
      <c r="M2" s="430" t="s">
        <v>211</v>
      </c>
      <c r="N2" s="430" t="s">
        <v>212</v>
      </c>
      <c r="O2" s="431" t="s">
        <v>213</v>
      </c>
      <c r="P2" s="432" t="s">
        <v>214</v>
      </c>
      <c r="Q2" s="430" t="s">
        <v>230</v>
      </c>
      <c r="W2" s="235" t="s">
        <v>158</v>
      </c>
      <c r="X2" s="235" t="s">
        <v>159</v>
      </c>
      <c r="Y2" s="236" t="s">
        <v>160</v>
      </c>
      <c r="Z2" s="236" t="s">
        <v>161</v>
      </c>
      <c r="AA2" s="236" t="s">
        <v>74</v>
      </c>
      <c r="AB2" s="237" t="s">
        <v>162</v>
      </c>
      <c r="AC2" s="267" t="s">
        <v>128</v>
      </c>
      <c r="AD2" s="235"/>
      <c r="AE2" s="237" t="s">
        <v>162</v>
      </c>
      <c r="AF2" s="236" t="s">
        <v>163</v>
      </c>
      <c r="AG2" s="236" t="s">
        <v>164</v>
      </c>
      <c r="AH2" s="236" t="s">
        <v>165</v>
      </c>
      <c r="AI2" s="258" t="s">
        <v>210</v>
      </c>
    </row>
    <row r="3" spans="2:35" ht="14.65" thickBot="1" x14ac:dyDescent="0.5">
      <c r="B3" s="426"/>
      <c r="C3" s="427"/>
      <c r="D3" s="427"/>
      <c r="E3" s="427"/>
      <c r="F3" s="427"/>
      <c r="G3" s="428"/>
      <c r="H3" s="263"/>
      <c r="I3" s="421"/>
      <c r="J3" s="421"/>
      <c r="K3" s="422"/>
      <c r="L3" s="422"/>
      <c r="M3" s="430"/>
      <c r="N3" s="430"/>
      <c r="O3" s="431"/>
      <c r="P3" s="432"/>
      <c r="Q3" s="430"/>
      <c r="W3" t="s">
        <v>217</v>
      </c>
      <c r="X3">
        <v>1987</v>
      </c>
      <c r="Y3" s="7" t="s">
        <v>128</v>
      </c>
      <c r="Z3" s="7" t="s">
        <v>67</v>
      </c>
      <c r="AA3" s="7" t="s">
        <v>67</v>
      </c>
      <c r="AB3" s="186" t="str">
        <f t="shared" ref="AB3:AB34" si="0">Y3&amp;" v "&amp;Z3</f>
        <v>Argentina v New Zealand</v>
      </c>
      <c r="AC3" s="268">
        <f>IF(ISERROR(SEARCH($AC$2,AB3)),0,1)</f>
        <v>1</v>
      </c>
      <c r="AE3" s="7" t="s">
        <v>181</v>
      </c>
      <c r="AF3" s="7">
        <f t="shared" ref="AF3:AF44" si="1">COUNTIF(AB:AB,AE3)</f>
        <v>8</v>
      </c>
      <c r="AG3" s="7">
        <f t="shared" ref="AG3:AG44" si="2">COUNTIFS(AB:AB,AE3,W:W,"Pool")</f>
        <v>0</v>
      </c>
      <c r="AH3" s="7">
        <f t="shared" ref="AH3:AH44" si="3">AF3-AG3</f>
        <v>8</v>
      </c>
      <c r="AI3" s="209">
        <f t="shared" ref="AI3:AI44" si="4">COUNTIFS(AA:AA,LEFT(AE3,SEARCH(" v ",AE3)-1),AB:AB,AE3)</f>
        <v>3</v>
      </c>
    </row>
    <row r="4" spans="2:35" ht="15.75" customHeight="1" thickBot="1" x14ac:dyDescent="0.55000000000000004">
      <c r="B4" s="249" t="s">
        <v>209</v>
      </c>
      <c r="C4" s="240" t="s">
        <v>159</v>
      </c>
      <c r="D4" s="265" t="s">
        <v>74</v>
      </c>
      <c r="E4" s="241" t="s">
        <v>75</v>
      </c>
      <c r="F4" s="419" t="s">
        <v>127</v>
      </c>
      <c r="G4" s="420"/>
      <c r="H4" s="263"/>
      <c r="I4" s="214">
        <f>ROW()-3</f>
        <v>1</v>
      </c>
      <c r="J4" s="294" t="s">
        <v>67</v>
      </c>
      <c r="K4" s="231">
        <v>3</v>
      </c>
      <c r="L4" s="232">
        <v>2</v>
      </c>
      <c r="M4" s="232">
        <v>4</v>
      </c>
      <c r="N4" s="232">
        <v>1</v>
      </c>
      <c r="O4" s="261">
        <v>0</v>
      </c>
      <c r="P4" s="260">
        <v>0</v>
      </c>
      <c r="Q4" s="223">
        <f t="shared" ref="Q4:Q16" si="5">SUMPRODUCT(K4:P4,$K$21:$P$21)</f>
        <v>41</v>
      </c>
      <c r="W4" t="s">
        <v>217</v>
      </c>
      <c r="X4">
        <v>1987</v>
      </c>
      <c r="Y4" s="7" t="s">
        <v>61</v>
      </c>
      <c r="Z4" s="7" t="s">
        <v>68</v>
      </c>
      <c r="AA4" s="7" t="s">
        <v>68</v>
      </c>
      <c r="AB4" s="186" t="str">
        <f t="shared" si="0"/>
        <v>England v Australia</v>
      </c>
      <c r="AC4" s="268">
        <f t="shared" ref="AC4:AC67" si="6">IF(ISERROR(SEARCH($AC$2,AB4)),0,1)</f>
        <v>0</v>
      </c>
      <c r="AE4" s="7" t="s">
        <v>203</v>
      </c>
      <c r="AF4" s="7">
        <f t="shared" si="1"/>
        <v>8</v>
      </c>
      <c r="AG4" s="7">
        <f t="shared" si="2"/>
        <v>0</v>
      </c>
      <c r="AH4" s="7">
        <f t="shared" si="3"/>
        <v>8</v>
      </c>
      <c r="AI4" s="209">
        <f t="shared" si="4"/>
        <v>3</v>
      </c>
    </row>
    <row r="5" spans="2:35" ht="15.75" x14ac:dyDescent="0.5">
      <c r="B5" s="220" t="s">
        <v>67</v>
      </c>
      <c r="C5" s="238">
        <v>1987</v>
      </c>
      <c r="D5" s="252" t="s">
        <v>67</v>
      </c>
      <c r="E5" s="207" t="s">
        <v>62</v>
      </c>
      <c r="F5" s="243" t="s">
        <v>64</v>
      </c>
      <c r="G5" s="208" t="s">
        <v>68</v>
      </c>
      <c r="H5" s="263"/>
      <c r="I5" s="214">
        <f t="shared" ref="I5:I16" si="7">ROW()-3</f>
        <v>2</v>
      </c>
      <c r="J5" s="227" t="s">
        <v>69</v>
      </c>
      <c r="K5" s="231">
        <v>4</v>
      </c>
      <c r="L5" s="232">
        <v>0</v>
      </c>
      <c r="M5" s="232">
        <v>2</v>
      </c>
      <c r="N5" s="232">
        <v>2</v>
      </c>
      <c r="O5" s="261">
        <v>0</v>
      </c>
      <c r="P5" s="260">
        <v>2</v>
      </c>
      <c r="Q5" s="227">
        <f t="shared" si="5"/>
        <v>38</v>
      </c>
      <c r="W5" t="s">
        <v>217</v>
      </c>
      <c r="X5">
        <v>1987</v>
      </c>
      <c r="Y5" s="7" t="s">
        <v>153</v>
      </c>
      <c r="Z5" s="7" t="s">
        <v>67</v>
      </c>
      <c r="AA5" s="7" t="s">
        <v>67</v>
      </c>
      <c r="AB5" s="186" t="str">
        <f t="shared" si="0"/>
        <v>Italy v New Zealand</v>
      </c>
      <c r="AC5" s="268">
        <f t="shared" si="6"/>
        <v>0</v>
      </c>
      <c r="AE5" s="7" t="s">
        <v>170</v>
      </c>
      <c r="AF5" s="7">
        <f t="shared" si="1"/>
        <v>7</v>
      </c>
      <c r="AG5" s="7">
        <f t="shared" si="2"/>
        <v>0</v>
      </c>
      <c r="AH5" s="7">
        <f t="shared" si="3"/>
        <v>7</v>
      </c>
      <c r="AI5" s="209">
        <f t="shared" si="4"/>
        <v>4</v>
      </c>
    </row>
    <row r="6" spans="2:35" ht="15.75" x14ac:dyDescent="0.5">
      <c r="B6" s="217" t="s">
        <v>61</v>
      </c>
      <c r="C6" s="239">
        <v>1991</v>
      </c>
      <c r="D6" s="253" t="s">
        <v>68</v>
      </c>
      <c r="E6" s="211" t="s">
        <v>61</v>
      </c>
      <c r="F6" s="244" t="s">
        <v>67</v>
      </c>
      <c r="G6" s="212" t="s">
        <v>63</v>
      </c>
      <c r="H6" s="263"/>
      <c r="I6" s="214">
        <f t="shared" si="7"/>
        <v>3</v>
      </c>
      <c r="J6" s="225" t="s">
        <v>68</v>
      </c>
      <c r="K6" s="231">
        <v>2</v>
      </c>
      <c r="L6" s="232">
        <v>2</v>
      </c>
      <c r="M6" s="232">
        <v>2</v>
      </c>
      <c r="N6" s="232">
        <v>3</v>
      </c>
      <c r="O6" s="261">
        <v>1</v>
      </c>
      <c r="P6" s="260">
        <v>0</v>
      </c>
      <c r="Q6" s="225">
        <f t="shared" si="5"/>
        <v>31</v>
      </c>
      <c r="W6" t="s">
        <v>217</v>
      </c>
      <c r="X6">
        <v>1987</v>
      </c>
      <c r="Y6" s="7" t="s">
        <v>153</v>
      </c>
      <c r="Z6" s="7" t="s">
        <v>128</v>
      </c>
      <c r="AA6" s="7" t="s">
        <v>128</v>
      </c>
      <c r="AB6" s="186" t="str">
        <f t="shared" si="0"/>
        <v>Italy v Argentina</v>
      </c>
      <c r="AC6" s="268">
        <f t="shared" si="6"/>
        <v>1</v>
      </c>
      <c r="AE6" s="7" t="s">
        <v>201</v>
      </c>
      <c r="AF6" s="7">
        <f t="shared" si="1"/>
        <v>6</v>
      </c>
      <c r="AG6" s="7">
        <f t="shared" si="2"/>
        <v>0</v>
      </c>
      <c r="AH6" s="7">
        <f t="shared" si="3"/>
        <v>6</v>
      </c>
      <c r="AI6" s="209">
        <f t="shared" si="4"/>
        <v>3</v>
      </c>
    </row>
    <row r="7" spans="2:35" ht="15.75" x14ac:dyDescent="0.5">
      <c r="B7" s="213" t="s">
        <v>69</v>
      </c>
      <c r="C7" s="239">
        <v>1995</v>
      </c>
      <c r="D7" s="254" t="s">
        <v>69</v>
      </c>
      <c r="E7" s="214" t="s">
        <v>67</v>
      </c>
      <c r="F7" s="245" t="s">
        <v>62</v>
      </c>
      <c r="G7" s="215" t="s">
        <v>61</v>
      </c>
      <c r="H7" s="263"/>
      <c r="I7" s="214">
        <f t="shared" si="7"/>
        <v>4</v>
      </c>
      <c r="J7" s="224" t="s">
        <v>61</v>
      </c>
      <c r="K7" s="231">
        <v>1</v>
      </c>
      <c r="L7" s="232">
        <v>3</v>
      </c>
      <c r="M7" s="232">
        <v>2</v>
      </c>
      <c r="N7" s="232">
        <v>3</v>
      </c>
      <c r="O7" s="261">
        <v>1</v>
      </c>
      <c r="P7" s="260">
        <v>0</v>
      </c>
      <c r="Q7" s="224">
        <f t="shared" si="5"/>
        <v>27</v>
      </c>
      <c r="W7" t="s">
        <v>217</v>
      </c>
      <c r="X7">
        <v>1987</v>
      </c>
      <c r="Y7" s="7" t="s">
        <v>63</v>
      </c>
      <c r="Z7" s="7" t="s">
        <v>62</v>
      </c>
      <c r="AA7" s="7" t="s">
        <v>171</v>
      </c>
      <c r="AB7" s="186" t="str">
        <f t="shared" si="0"/>
        <v>Scotland v France</v>
      </c>
      <c r="AC7" s="268">
        <f t="shared" si="6"/>
        <v>0</v>
      </c>
      <c r="AE7" s="7" t="s">
        <v>176</v>
      </c>
      <c r="AF7" s="7">
        <f t="shared" si="1"/>
        <v>6</v>
      </c>
      <c r="AG7" s="7">
        <f t="shared" si="2"/>
        <v>0</v>
      </c>
      <c r="AH7" s="7">
        <f t="shared" si="3"/>
        <v>6</v>
      </c>
      <c r="AI7" s="209">
        <f t="shared" si="4"/>
        <v>1</v>
      </c>
    </row>
    <row r="8" spans="2:35" ht="15.75" x14ac:dyDescent="0.5">
      <c r="B8" s="250" t="s">
        <v>64</v>
      </c>
      <c r="C8" s="239">
        <v>1999</v>
      </c>
      <c r="D8" s="253" t="s">
        <v>68</v>
      </c>
      <c r="E8" s="216" t="s">
        <v>62</v>
      </c>
      <c r="F8" s="244" t="s">
        <v>67</v>
      </c>
      <c r="G8" s="242" t="s">
        <v>69</v>
      </c>
      <c r="H8" s="263"/>
      <c r="I8" s="214">
        <f t="shared" si="7"/>
        <v>5</v>
      </c>
      <c r="J8" s="226" t="s">
        <v>62</v>
      </c>
      <c r="K8" s="231">
        <v>0</v>
      </c>
      <c r="L8" s="232">
        <v>3</v>
      </c>
      <c r="M8" s="232">
        <v>3</v>
      </c>
      <c r="N8" s="232">
        <v>4</v>
      </c>
      <c r="O8" s="261">
        <v>0</v>
      </c>
      <c r="P8" s="260">
        <v>0</v>
      </c>
      <c r="Q8" s="226">
        <f t="shared" si="5"/>
        <v>22</v>
      </c>
      <c r="W8" t="s">
        <v>217</v>
      </c>
      <c r="X8">
        <v>1987</v>
      </c>
      <c r="Y8" s="7" t="s">
        <v>64</v>
      </c>
      <c r="Z8" s="7" t="s">
        <v>65</v>
      </c>
      <c r="AA8" s="7" t="s">
        <v>64</v>
      </c>
      <c r="AB8" s="186" t="str">
        <f t="shared" si="0"/>
        <v>Wales v Ireland</v>
      </c>
      <c r="AC8" s="268">
        <f t="shared" si="6"/>
        <v>0</v>
      </c>
      <c r="AE8" s="7" t="s">
        <v>191</v>
      </c>
      <c r="AF8" s="7">
        <f t="shared" si="1"/>
        <v>6</v>
      </c>
      <c r="AG8" s="7">
        <f t="shared" si="2"/>
        <v>0</v>
      </c>
      <c r="AH8" s="7">
        <f t="shared" si="3"/>
        <v>6</v>
      </c>
      <c r="AI8" s="209">
        <f t="shared" si="4"/>
        <v>0</v>
      </c>
    </row>
    <row r="9" spans="2:35" ht="15.75" x14ac:dyDescent="0.5">
      <c r="B9" s="210" t="s">
        <v>68</v>
      </c>
      <c r="C9" s="239">
        <v>2003</v>
      </c>
      <c r="D9" s="255" t="s">
        <v>61</v>
      </c>
      <c r="E9" s="218" t="s">
        <v>68</v>
      </c>
      <c r="F9" s="244" t="s">
        <v>67</v>
      </c>
      <c r="G9" s="219" t="s">
        <v>62</v>
      </c>
      <c r="H9" s="263"/>
      <c r="I9" s="214">
        <f t="shared" si="7"/>
        <v>6</v>
      </c>
      <c r="J9" s="229" t="s">
        <v>64</v>
      </c>
      <c r="K9" s="231">
        <v>0</v>
      </c>
      <c r="L9" s="232">
        <v>0</v>
      </c>
      <c r="M9" s="232">
        <v>3</v>
      </c>
      <c r="N9" s="232">
        <v>4</v>
      </c>
      <c r="O9" s="261">
        <v>3</v>
      </c>
      <c r="P9" s="260">
        <v>0</v>
      </c>
      <c r="Q9" s="229">
        <f t="shared" si="5"/>
        <v>10</v>
      </c>
      <c r="W9" t="s">
        <v>219</v>
      </c>
      <c r="X9">
        <v>1987</v>
      </c>
      <c r="Y9" s="7" t="s">
        <v>61</v>
      </c>
      <c r="Z9" s="7" t="s">
        <v>64</v>
      </c>
      <c r="AA9" s="7" t="s">
        <v>64</v>
      </c>
      <c r="AB9" s="186" t="str">
        <f t="shared" si="0"/>
        <v>England v Wales</v>
      </c>
      <c r="AC9" s="268">
        <f t="shared" si="6"/>
        <v>0</v>
      </c>
      <c r="AE9" s="7" t="s">
        <v>172</v>
      </c>
      <c r="AF9" s="7">
        <f t="shared" si="1"/>
        <v>5</v>
      </c>
      <c r="AG9" s="7">
        <f t="shared" si="2"/>
        <v>0</v>
      </c>
      <c r="AH9" s="7">
        <f t="shared" si="3"/>
        <v>5</v>
      </c>
      <c r="AI9" s="209">
        <f t="shared" si="4"/>
        <v>3</v>
      </c>
    </row>
    <row r="10" spans="2:35" ht="15.75" x14ac:dyDescent="0.5">
      <c r="B10" s="251" t="s">
        <v>62</v>
      </c>
      <c r="C10" s="239">
        <v>2007</v>
      </c>
      <c r="D10" s="254" t="s">
        <v>69</v>
      </c>
      <c r="E10" s="211" t="s">
        <v>61</v>
      </c>
      <c r="F10" s="246" t="s">
        <v>128</v>
      </c>
      <c r="G10" s="219" t="s">
        <v>62</v>
      </c>
      <c r="H10" s="263"/>
      <c r="I10" s="214">
        <f t="shared" si="7"/>
        <v>7</v>
      </c>
      <c r="J10" s="228" t="s">
        <v>128</v>
      </c>
      <c r="K10" s="231">
        <v>0</v>
      </c>
      <c r="L10" s="232">
        <v>0</v>
      </c>
      <c r="M10" s="232">
        <v>3</v>
      </c>
      <c r="N10" s="232">
        <v>2</v>
      </c>
      <c r="O10" s="261">
        <v>5</v>
      </c>
      <c r="P10" s="260">
        <v>0</v>
      </c>
      <c r="Q10" s="228">
        <f t="shared" si="5"/>
        <v>8</v>
      </c>
      <c r="W10" t="s">
        <v>219</v>
      </c>
      <c r="X10">
        <v>1987</v>
      </c>
      <c r="Y10" s="7" t="s">
        <v>62</v>
      </c>
      <c r="Z10" s="7" t="s">
        <v>155</v>
      </c>
      <c r="AA10" s="7" t="s">
        <v>62</v>
      </c>
      <c r="AB10" s="186" t="str">
        <f t="shared" si="0"/>
        <v>France v Fiji</v>
      </c>
      <c r="AC10" s="268">
        <f t="shared" si="6"/>
        <v>0</v>
      </c>
      <c r="AE10" s="7" t="s">
        <v>197</v>
      </c>
      <c r="AF10" s="7">
        <f t="shared" si="1"/>
        <v>5</v>
      </c>
      <c r="AG10" s="7">
        <f t="shared" si="2"/>
        <v>0</v>
      </c>
      <c r="AH10" s="7">
        <f t="shared" si="3"/>
        <v>5</v>
      </c>
      <c r="AI10" s="209">
        <f t="shared" si="4"/>
        <v>0</v>
      </c>
    </row>
    <row r="11" spans="2:35" ht="15.75" x14ac:dyDescent="0.5">
      <c r="B11" s="220" t="s">
        <v>67</v>
      </c>
      <c r="C11" s="239">
        <v>2011</v>
      </c>
      <c r="D11" s="256" t="s">
        <v>67</v>
      </c>
      <c r="E11" s="216" t="s">
        <v>62</v>
      </c>
      <c r="F11" s="247" t="s">
        <v>68</v>
      </c>
      <c r="G11" s="221" t="s">
        <v>64</v>
      </c>
      <c r="H11" s="263"/>
      <c r="I11" s="214">
        <f t="shared" si="7"/>
        <v>8</v>
      </c>
      <c r="J11" s="234" t="s">
        <v>63</v>
      </c>
      <c r="K11" s="231">
        <v>0</v>
      </c>
      <c r="L11" s="232">
        <v>0</v>
      </c>
      <c r="M11" s="232">
        <v>1</v>
      </c>
      <c r="N11" s="232">
        <v>6</v>
      </c>
      <c r="O11" s="261">
        <v>3</v>
      </c>
      <c r="P11" s="260">
        <v>0</v>
      </c>
      <c r="Q11" s="234">
        <f t="shared" si="5"/>
        <v>8</v>
      </c>
      <c r="W11" t="s">
        <v>219</v>
      </c>
      <c r="X11">
        <v>1987</v>
      </c>
      <c r="Y11" s="7" t="s">
        <v>65</v>
      </c>
      <c r="Z11" s="7" t="s">
        <v>68</v>
      </c>
      <c r="AA11" s="7" t="s">
        <v>68</v>
      </c>
      <c r="AB11" s="186" t="str">
        <f t="shared" si="0"/>
        <v>Ireland v Australia</v>
      </c>
      <c r="AC11" s="268">
        <f t="shared" si="6"/>
        <v>0</v>
      </c>
      <c r="AE11" s="7" t="s">
        <v>184</v>
      </c>
      <c r="AF11" s="7">
        <f t="shared" si="1"/>
        <v>5</v>
      </c>
      <c r="AG11" s="7">
        <f t="shared" si="2"/>
        <v>0</v>
      </c>
      <c r="AH11" s="7">
        <f t="shared" si="3"/>
        <v>5</v>
      </c>
      <c r="AI11" s="209">
        <f t="shared" si="4"/>
        <v>1</v>
      </c>
    </row>
    <row r="12" spans="2:35" ht="15.75" x14ac:dyDescent="0.5">
      <c r="B12" s="217" t="s">
        <v>61</v>
      </c>
      <c r="C12" s="239">
        <v>2015</v>
      </c>
      <c r="D12" s="256" t="s">
        <v>67</v>
      </c>
      <c r="E12" s="218" t="s">
        <v>68</v>
      </c>
      <c r="F12" s="248" t="s">
        <v>69</v>
      </c>
      <c r="G12" s="222" t="s">
        <v>128</v>
      </c>
      <c r="H12" s="263"/>
      <c r="I12" s="214">
        <f t="shared" si="7"/>
        <v>9</v>
      </c>
      <c r="J12" s="230" t="s">
        <v>65</v>
      </c>
      <c r="K12" s="231">
        <v>0</v>
      </c>
      <c r="L12" s="232">
        <v>0</v>
      </c>
      <c r="M12" s="232">
        <v>0</v>
      </c>
      <c r="N12" s="232">
        <v>8</v>
      </c>
      <c r="O12" s="261">
        <v>2</v>
      </c>
      <c r="P12" s="260">
        <v>0</v>
      </c>
      <c r="Q12" s="230">
        <f t="shared" si="5"/>
        <v>8</v>
      </c>
      <c r="W12" t="s">
        <v>219</v>
      </c>
      <c r="X12">
        <v>1987</v>
      </c>
      <c r="Y12" s="7" t="s">
        <v>63</v>
      </c>
      <c r="Z12" s="7" t="s">
        <v>67</v>
      </c>
      <c r="AA12" s="7" t="s">
        <v>67</v>
      </c>
      <c r="AB12" s="186" t="str">
        <f t="shared" si="0"/>
        <v>Scotland v New Zealand</v>
      </c>
      <c r="AC12" s="268">
        <f t="shared" si="6"/>
        <v>0</v>
      </c>
      <c r="AE12" s="7" t="s">
        <v>169</v>
      </c>
      <c r="AF12" s="7">
        <f t="shared" si="1"/>
        <v>5</v>
      </c>
      <c r="AG12" s="7">
        <f t="shared" si="2"/>
        <v>0</v>
      </c>
      <c r="AH12" s="7">
        <f t="shared" si="3"/>
        <v>5</v>
      </c>
      <c r="AI12" s="209">
        <f t="shared" si="4"/>
        <v>5</v>
      </c>
    </row>
    <row r="13" spans="2:35" ht="15.75" x14ac:dyDescent="0.5">
      <c r="B13" s="217" t="s">
        <v>156</v>
      </c>
      <c r="C13" s="239">
        <v>2019</v>
      </c>
      <c r="D13" s="254" t="s">
        <v>69</v>
      </c>
      <c r="E13" s="211" t="s">
        <v>61</v>
      </c>
      <c r="F13" s="244" t="s">
        <v>67</v>
      </c>
      <c r="G13" s="221" t="s">
        <v>64</v>
      </c>
      <c r="H13" s="263"/>
      <c r="I13" s="214">
        <f t="shared" si="7"/>
        <v>10</v>
      </c>
      <c r="J13" s="233" t="s">
        <v>155</v>
      </c>
      <c r="K13" s="231">
        <v>0</v>
      </c>
      <c r="L13" s="232">
        <v>0</v>
      </c>
      <c r="M13" s="232">
        <v>0</v>
      </c>
      <c r="N13" s="232">
        <v>3</v>
      </c>
      <c r="O13" s="261">
        <v>7</v>
      </c>
      <c r="P13" s="260">
        <v>0</v>
      </c>
      <c r="Q13" s="233">
        <f t="shared" si="5"/>
        <v>3</v>
      </c>
      <c r="W13" t="s">
        <v>220</v>
      </c>
      <c r="X13">
        <v>1987</v>
      </c>
      <c r="Y13" s="7" t="s">
        <v>62</v>
      </c>
      <c r="Z13" s="7" t="s">
        <v>68</v>
      </c>
      <c r="AA13" s="7" t="s">
        <v>62</v>
      </c>
      <c r="AB13" s="186" t="str">
        <f t="shared" si="0"/>
        <v>France v Australia</v>
      </c>
      <c r="AC13" s="268">
        <f t="shared" si="6"/>
        <v>0</v>
      </c>
      <c r="AE13" s="7" t="s">
        <v>168</v>
      </c>
      <c r="AF13" s="7">
        <f t="shared" si="1"/>
        <v>4</v>
      </c>
      <c r="AG13" s="7">
        <f t="shared" si="2"/>
        <v>0</v>
      </c>
      <c r="AH13" s="7">
        <f t="shared" si="3"/>
        <v>4</v>
      </c>
      <c r="AI13" s="209">
        <f t="shared" si="4"/>
        <v>2</v>
      </c>
    </row>
    <row r="14" spans="2:35" ht="15.75" x14ac:dyDescent="0.5">
      <c r="B14" s="251" t="s">
        <v>62</v>
      </c>
      <c r="C14" s="239">
        <v>2023</v>
      </c>
      <c r="D14" s="259" t="s">
        <v>69</v>
      </c>
      <c r="E14" s="214" t="s">
        <v>67</v>
      </c>
      <c r="F14" s="264" t="s">
        <v>61</v>
      </c>
      <c r="G14" s="222" t="s">
        <v>128</v>
      </c>
      <c r="H14" s="263"/>
      <c r="I14" s="214">
        <f t="shared" si="7"/>
        <v>11</v>
      </c>
      <c r="J14" s="226" t="s">
        <v>154</v>
      </c>
      <c r="K14" s="231">
        <v>0</v>
      </c>
      <c r="L14" s="232">
        <v>0</v>
      </c>
      <c r="M14" s="232">
        <v>0</v>
      </c>
      <c r="N14" s="232">
        <v>2</v>
      </c>
      <c r="O14" s="261">
        <v>8</v>
      </c>
      <c r="P14" s="260">
        <v>0</v>
      </c>
      <c r="Q14" s="226">
        <f t="shared" si="5"/>
        <v>2</v>
      </c>
      <c r="W14" t="s">
        <v>220</v>
      </c>
      <c r="X14">
        <v>1987</v>
      </c>
      <c r="Y14" s="7" t="s">
        <v>64</v>
      </c>
      <c r="Z14" s="7" t="s">
        <v>67</v>
      </c>
      <c r="AA14" s="7" t="s">
        <v>67</v>
      </c>
      <c r="AB14" s="186" t="str">
        <f t="shared" si="0"/>
        <v>Wales v New Zealand</v>
      </c>
      <c r="AC14" s="268">
        <f t="shared" si="6"/>
        <v>0</v>
      </c>
      <c r="AE14" s="7" t="s">
        <v>167</v>
      </c>
      <c r="AF14" s="7">
        <f t="shared" si="1"/>
        <v>4</v>
      </c>
      <c r="AG14" s="7">
        <f t="shared" si="2"/>
        <v>0</v>
      </c>
      <c r="AH14" s="7">
        <f t="shared" si="3"/>
        <v>4</v>
      </c>
      <c r="AI14" s="209">
        <f t="shared" si="4"/>
        <v>0</v>
      </c>
    </row>
    <row r="15" spans="2:35" x14ac:dyDescent="0.45">
      <c r="B15" s="210" t="s">
        <v>68</v>
      </c>
      <c r="C15" s="257">
        <v>2027</v>
      </c>
      <c r="D15" s="263"/>
      <c r="E15" s="263"/>
      <c r="F15" s="264"/>
      <c r="G15" s="215"/>
      <c r="H15" s="263"/>
      <c r="I15" s="214">
        <f t="shared" si="7"/>
        <v>12</v>
      </c>
      <c r="J15" s="224" t="s">
        <v>156</v>
      </c>
      <c r="K15" s="231">
        <v>0</v>
      </c>
      <c r="L15" s="232">
        <v>0</v>
      </c>
      <c r="M15" s="232">
        <v>0</v>
      </c>
      <c r="N15" s="232">
        <v>1</v>
      </c>
      <c r="O15" s="261">
        <v>9</v>
      </c>
      <c r="P15" s="260">
        <v>0</v>
      </c>
      <c r="Q15" s="224">
        <f t="shared" si="5"/>
        <v>1</v>
      </c>
      <c r="W15" t="s">
        <v>221</v>
      </c>
      <c r="X15">
        <v>1987</v>
      </c>
      <c r="Y15" s="7" t="s">
        <v>64</v>
      </c>
      <c r="Z15" s="7" t="s">
        <v>68</v>
      </c>
      <c r="AA15" s="7" t="s">
        <v>64</v>
      </c>
      <c r="AB15" s="186" t="str">
        <f t="shared" si="0"/>
        <v>Wales v Australia</v>
      </c>
      <c r="AC15" s="268">
        <f t="shared" si="6"/>
        <v>0</v>
      </c>
      <c r="AE15" s="7" t="s">
        <v>174</v>
      </c>
      <c r="AF15" s="7">
        <f t="shared" si="1"/>
        <v>4</v>
      </c>
      <c r="AG15" s="7">
        <f t="shared" si="2"/>
        <v>0</v>
      </c>
      <c r="AH15" s="7">
        <f t="shared" si="3"/>
        <v>4</v>
      </c>
      <c r="AI15" s="209">
        <f t="shared" si="4"/>
        <v>1</v>
      </c>
    </row>
    <row r="16" spans="2:35" x14ac:dyDescent="0.45">
      <c r="B16" s="262"/>
      <c r="C16" s="257">
        <v>2031</v>
      </c>
      <c r="D16" s="263"/>
      <c r="E16" s="263"/>
      <c r="F16" s="264"/>
      <c r="G16" s="215"/>
      <c r="H16" s="263"/>
      <c r="I16" s="214">
        <f t="shared" si="7"/>
        <v>13</v>
      </c>
      <c r="J16" s="229" t="s">
        <v>157</v>
      </c>
      <c r="K16" s="231">
        <v>0</v>
      </c>
      <c r="L16" s="232">
        <v>0</v>
      </c>
      <c r="M16" s="232">
        <v>0</v>
      </c>
      <c r="N16" s="232">
        <v>1</v>
      </c>
      <c r="O16" s="261">
        <v>8</v>
      </c>
      <c r="P16" s="260">
        <v>1</v>
      </c>
      <c r="Q16" s="229">
        <f t="shared" si="5"/>
        <v>1</v>
      </c>
      <c r="W16" t="s">
        <v>222</v>
      </c>
      <c r="X16">
        <v>1987</v>
      </c>
      <c r="Y16" s="7" t="s">
        <v>62</v>
      </c>
      <c r="Z16" s="7" t="s">
        <v>67</v>
      </c>
      <c r="AA16" s="7" t="s">
        <v>67</v>
      </c>
      <c r="AB16" s="186" t="str">
        <f t="shared" si="0"/>
        <v>France v New Zealand</v>
      </c>
      <c r="AC16" s="268">
        <f t="shared" si="6"/>
        <v>0</v>
      </c>
      <c r="AE16" s="7" t="s">
        <v>178</v>
      </c>
      <c r="AF16" s="7">
        <f t="shared" si="1"/>
        <v>4</v>
      </c>
      <c r="AG16" s="7">
        <f t="shared" si="2"/>
        <v>0</v>
      </c>
      <c r="AH16" s="7">
        <f t="shared" si="3"/>
        <v>4</v>
      </c>
      <c r="AI16" s="209">
        <f t="shared" si="4"/>
        <v>2</v>
      </c>
    </row>
    <row r="17" spans="9:35" x14ac:dyDescent="0.45">
      <c r="W17" t="s">
        <v>217</v>
      </c>
      <c r="X17">
        <v>1991</v>
      </c>
      <c r="Y17" s="7" t="s">
        <v>128</v>
      </c>
      <c r="Z17" s="7" t="s">
        <v>68</v>
      </c>
      <c r="AA17" s="7" t="s">
        <v>68</v>
      </c>
      <c r="AB17" s="186" t="str">
        <f t="shared" si="0"/>
        <v>Argentina v Australia</v>
      </c>
      <c r="AC17" s="268">
        <f t="shared" si="6"/>
        <v>1</v>
      </c>
      <c r="AE17" s="7" t="s">
        <v>183</v>
      </c>
      <c r="AF17" s="7">
        <f t="shared" si="1"/>
        <v>4</v>
      </c>
      <c r="AG17" s="7">
        <f t="shared" si="2"/>
        <v>0</v>
      </c>
      <c r="AH17" s="7">
        <f t="shared" si="3"/>
        <v>4</v>
      </c>
      <c r="AI17" s="209">
        <f t="shared" si="4"/>
        <v>1</v>
      </c>
    </row>
    <row r="18" spans="9:35" x14ac:dyDescent="0.45">
      <c r="W18" t="s">
        <v>217</v>
      </c>
      <c r="X18">
        <v>1991</v>
      </c>
      <c r="Y18" s="7" t="s">
        <v>61</v>
      </c>
      <c r="Z18" s="7" t="s">
        <v>67</v>
      </c>
      <c r="AA18" s="7" t="s">
        <v>67</v>
      </c>
      <c r="AB18" s="186" t="str">
        <f t="shared" si="0"/>
        <v>England v New Zealand</v>
      </c>
      <c r="AC18" s="268">
        <f t="shared" si="6"/>
        <v>0</v>
      </c>
      <c r="AE18" s="7" t="s">
        <v>185</v>
      </c>
      <c r="AF18" s="7">
        <f t="shared" si="1"/>
        <v>4</v>
      </c>
      <c r="AG18" s="7">
        <f t="shared" si="2"/>
        <v>0</v>
      </c>
      <c r="AH18" s="7">
        <f t="shared" si="3"/>
        <v>4</v>
      </c>
      <c r="AI18" s="209">
        <f t="shared" si="4"/>
        <v>1</v>
      </c>
    </row>
    <row r="19" spans="9:35" x14ac:dyDescent="0.45">
      <c r="I19" s="429" t="s">
        <v>232</v>
      </c>
      <c r="J19" s="429"/>
      <c r="K19" s="429"/>
      <c r="L19" s="429"/>
      <c r="M19" s="429"/>
      <c r="N19" s="429"/>
      <c r="O19" s="429"/>
      <c r="P19" s="429"/>
      <c r="Q19" s="429"/>
      <c r="W19" t="s">
        <v>217</v>
      </c>
      <c r="X19">
        <v>1991</v>
      </c>
      <c r="Y19" s="7" t="s">
        <v>61</v>
      </c>
      <c r="Z19" s="7" t="s">
        <v>153</v>
      </c>
      <c r="AA19" s="7" t="s">
        <v>61</v>
      </c>
      <c r="AB19" s="186" t="str">
        <f t="shared" si="0"/>
        <v>England v Italy</v>
      </c>
      <c r="AC19" s="268">
        <f t="shared" si="6"/>
        <v>0</v>
      </c>
      <c r="AE19" s="7" t="s">
        <v>207</v>
      </c>
      <c r="AF19" s="7">
        <f t="shared" si="1"/>
        <v>4</v>
      </c>
      <c r="AG19" s="7">
        <f t="shared" si="2"/>
        <v>0</v>
      </c>
      <c r="AH19" s="7">
        <f t="shared" si="3"/>
        <v>4</v>
      </c>
      <c r="AI19" s="209">
        <f t="shared" si="4"/>
        <v>0</v>
      </c>
    </row>
    <row r="20" spans="9:35" x14ac:dyDescent="0.45">
      <c r="W20" t="s">
        <v>217</v>
      </c>
      <c r="X20">
        <v>1991</v>
      </c>
      <c r="Y20" s="7" t="s">
        <v>153</v>
      </c>
      <c r="Z20" s="7" t="s">
        <v>67</v>
      </c>
      <c r="AA20" s="7" t="s">
        <v>67</v>
      </c>
      <c r="AB20" s="186" t="str">
        <f t="shared" si="0"/>
        <v>Italy v New Zealand</v>
      </c>
      <c r="AC20" s="268">
        <f t="shared" si="6"/>
        <v>0</v>
      </c>
      <c r="AE20" s="7" t="s">
        <v>177</v>
      </c>
      <c r="AF20" s="7">
        <f t="shared" si="1"/>
        <v>3</v>
      </c>
      <c r="AG20" s="7">
        <f t="shared" si="2"/>
        <v>0</v>
      </c>
      <c r="AH20" s="7">
        <f t="shared" si="3"/>
        <v>3</v>
      </c>
      <c r="AI20" s="209">
        <f t="shared" si="4"/>
        <v>1</v>
      </c>
    </row>
    <row r="21" spans="9:35" x14ac:dyDescent="0.45">
      <c r="J21" s="293" t="s">
        <v>16</v>
      </c>
      <c r="K21" s="323">
        <v>8</v>
      </c>
      <c r="L21" s="323">
        <v>4</v>
      </c>
      <c r="M21" s="323">
        <v>2</v>
      </c>
      <c r="N21" s="323">
        <v>1</v>
      </c>
      <c r="O21" s="323">
        <v>0</v>
      </c>
      <c r="P21" s="323">
        <v>0</v>
      </c>
      <c r="Q21" s="258" t="s">
        <v>231</v>
      </c>
      <c r="W21" t="s">
        <v>217</v>
      </c>
      <c r="X21">
        <v>1991</v>
      </c>
      <c r="Y21" s="7" t="s">
        <v>63</v>
      </c>
      <c r="Z21" s="7" t="s">
        <v>65</v>
      </c>
      <c r="AA21" s="7" t="s">
        <v>63</v>
      </c>
      <c r="AB21" s="186" t="str">
        <f t="shared" si="0"/>
        <v>Scotland v Ireland</v>
      </c>
      <c r="AC21" s="268">
        <f t="shared" si="6"/>
        <v>0</v>
      </c>
      <c r="AE21" s="7" t="s">
        <v>187</v>
      </c>
      <c r="AF21" s="7">
        <f t="shared" si="1"/>
        <v>3</v>
      </c>
      <c r="AG21" s="7">
        <f t="shared" si="2"/>
        <v>0</v>
      </c>
      <c r="AH21" s="7">
        <f t="shared" si="3"/>
        <v>3</v>
      </c>
      <c r="AI21" s="209">
        <f t="shared" si="4"/>
        <v>0</v>
      </c>
    </row>
    <row r="22" spans="9:35" x14ac:dyDescent="0.45">
      <c r="W22" t="s">
        <v>217</v>
      </c>
      <c r="X22">
        <v>1991</v>
      </c>
      <c r="Y22" s="7" t="s">
        <v>64</v>
      </c>
      <c r="Z22" s="7" t="s">
        <v>68</v>
      </c>
      <c r="AA22" s="7" t="s">
        <v>68</v>
      </c>
      <c r="AB22" s="186" t="str">
        <f t="shared" si="0"/>
        <v>Wales v Australia</v>
      </c>
      <c r="AC22" s="268">
        <f t="shared" si="6"/>
        <v>0</v>
      </c>
      <c r="AE22" s="7" t="s">
        <v>200</v>
      </c>
      <c r="AF22" s="7">
        <f t="shared" si="1"/>
        <v>3</v>
      </c>
      <c r="AG22" s="7">
        <f t="shared" si="2"/>
        <v>0</v>
      </c>
      <c r="AH22" s="7">
        <f t="shared" si="3"/>
        <v>3</v>
      </c>
      <c r="AI22" s="209">
        <f t="shared" si="4"/>
        <v>1</v>
      </c>
    </row>
    <row r="23" spans="9:35" x14ac:dyDescent="0.45">
      <c r="W23" t="s">
        <v>217</v>
      </c>
      <c r="X23">
        <v>1991</v>
      </c>
      <c r="Y23" s="7" t="s">
        <v>64</v>
      </c>
      <c r="Z23" s="7" t="s">
        <v>128</v>
      </c>
      <c r="AA23" s="7" t="s">
        <v>64</v>
      </c>
      <c r="AB23" s="186" t="str">
        <f t="shared" si="0"/>
        <v>Wales v Argentina</v>
      </c>
      <c r="AC23" s="268">
        <f t="shared" si="6"/>
        <v>1</v>
      </c>
      <c r="AE23" s="7" t="s">
        <v>208</v>
      </c>
      <c r="AF23" s="7">
        <f t="shared" si="1"/>
        <v>3</v>
      </c>
      <c r="AG23" s="7">
        <f t="shared" si="2"/>
        <v>0</v>
      </c>
      <c r="AH23" s="7">
        <f t="shared" si="3"/>
        <v>3</v>
      </c>
      <c r="AI23" s="209">
        <f t="shared" si="4"/>
        <v>0</v>
      </c>
    </row>
    <row r="24" spans="9:35" x14ac:dyDescent="0.45">
      <c r="W24" t="s">
        <v>219</v>
      </c>
      <c r="X24">
        <v>1991</v>
      </c>
      <c r="Y24" s="7" t="s">
        <v>157</v>
      </c>
      <c r="Z24" s="7" t="s">
        <v>67</v>
      </c>
      <c r="AA24" s="7" t="s">
        <v>67</v>
      </c>
      <c r="AB24" s="186" t="str">
        <f t="shared" si="0"/>
        <v>Canada v New Zealand</v>
      </c>
      <c r="AC24" s="268">
        <f t="shared" si="6"/>
        <v>0</v>
      </c>
      <c r="AE24" s="7" t="s">
        <v>166</v>
      </c>
      <c r="AF24" s="7">
        <f t="shared" si="1"/>
        <v>3</v>
      </c>
      <c r="AG24" s="7">
        <f t="shared" si="2"/>
        <v>0</v>
      </c>
      <c r="AH24" s="7">
        <f t="shared" si="3"/>
        <v>3</v>
      </c>
      <c r="AI24" s="209">
        <f t="shared" si="4"/>
        <v>0</v>
      </c>
    </row>
    <row r="25" spans="9:35" x14ac:dyDescent="0.45">
      <c r="W25" t="s">
        <v>219</v>
      </c>
      <c r="X25">
        <v>1991</v>
      </c>
      <c r="Y25" s="7" t="s">
        <v>61</v>
      </c>
      <c r="Z25" s="7" t="s">
        <v>62</v>
      </c>
      <c r="AA25" s="7" t="s">
        <v>61</v>
      </c>
      <c r="AB25" s="186" t="str">
        <f t="shared" si="0"/>
        <v>England v France</v>
      </c>
      <c r="AC25" s="268">
        <f t="shared" si="6"/>
        <v>0</v>
      </c>
      <c r="AE25" s="7" t="s">
        <v>202</v>
      </c>
      <c r="AF25" s="7">
        <f t="shared" si="1"/>
        <v>3</v>
      </c>
      <c r="AG25" s="7">
        <f t="shared" si="2"/>
        <v>0</v>
      </c>
      <c r="AH25" s="7">
        <f t="shared" si="3"/>
        <v>3</v>
      </c>
      <c r="AI25" s="209">
        <f t="shared" si="4"/>
        <v>2</v>
      </c>
    </row>
    <row r="26" spans="9:35" x14ac:dyDescent="0.45">
      <c r="W26" t="s">
        <v>219</v>
      </c>
      <c r="X26">
        <v>1991</v>
      </c>
      <c r="Y26" s="7" t="s">
        <v>65</v>
      </c>
      <c r="Z26" s="7" t="s">
        <v>68</v>
      </c>
      <c r="AA26" s="7" t="s">
        <v>68</v>
      </c>
      <c r="AB26" s="186" t="str">
        <f t="shared" si="0"/>
        <v>Ireland v Australia</v>
      </c>
      <c r="AC26" s="268">
        <f t="shared" si="6"/>
        <v>0</v>
      </c>
      <c r="AE26" s="7" t="s">
        <v>205</v>
      </c>
      <c r="AF26" s="7">
        <f t="shared" si="1"/>
        <v>3</v>
      </c>
      <c r="AG26" s="7">
        <f t="shared" si="2"/>
        <v>0</v>
      </c>
      <c r="AH26" s="7">
        <f t="shared" si="3"/>
        <v>3</v>
      </c>
      <c r="AI26" s="209">
        <f t="shared" si="4"/>
        <v>2</v>
      </c>
    </row>
    <row r="27" spans="9:35" x14ac:dyDescent="0.45">
      <c r="W27" t="s">
        <v>219</v>
      </c>
      <c r="X27">
        <v>1991</v>
      </c>
      <c r="Y27" s="7" t="s">
        <v>63</v>
      </c>
      <c r="Z27" s="7" t="s">
        <v>154</v>
      </c>
      <c r="AA27" s="7" t="s">
        <v>63</v>
      </c>
      <c r="AB27" s="186" t="str">
        <f t="shared" si="0"/>
        <v>Scotland v Samoa</v>
      </c>
      <c r="AC27" s="268">
        <f t="shared" si="6"/>
        <v>0</v>
      </c>
      <c r="AE27" s="7" t="s">
        <v>173</v>
      </c>
      <c r="AF27" s="7">
        <f t="shared" si="1"/>
        <v>3</v>
      </c>
      <c r="AG27" s="7">
        <f t="shared" si="2"/>
        <v>0</v>
      </c>
      <c r="AH27" s="7">
        <f t="shared" si="3"/>
        <v>3</v>
      </c>
      <c r="AI27" s="209">
        <f t="shared" si="4"/>
        <v>3</v>
      </c>
    </row>
    <row r="28" spans="9:35" x14ac:dyDescent="0.45">
      <c r="W28" t="s">
        <v>220</v>
      </c>
      <c r="X28">
        <v>1991</v>
      </c>
      <c r="Y28" s="7" t="s">
        <v>68</v>
      </c>
      <c r="Z28" s="7" t="s">
        <v>67</v>
      </c>
      <c r="AA28" s="7" t="s">
        <v>68</v>
      </c>
      <c r="AB28" s="186" t="str">
        <f t="shared" si="0"/>
        <v>Australia v New Zealand</v>
      </c>
      <c r="AC28" s="268">
        <f t="shared" si="6"/>
        <v>0</v>
      </c>
      <c r="AE28" s="7" t="s">
        <v>194</v>
      </c>
      <c r="AF28" s="7">
        <f t="shared" si="1"/>
        <v>3</v>
      </c>
      <c r="AG28" s="7">
        <f t="shared" si="2"/>
        <v>0</v>
      </c>
      <c r="AH28" s="7">
        <f t="shared" si="3"/>
        <v>3</v>
      </c>
      <c r="AI28" s="209">
        <f t="shared" si="4"/>
        <v>0</v>
      </c>
    </row>
    <row r="29" spans="9:35" x14ac:dyDescent="0.45">
      <c r="W29" t="s">
        <v>220</v>
      </c>
      <c r="X29">
        <v>1991</v>
      </c>
      <c r="Y29" s="7" t="s">
        <v>61</v>
      </c>
      <c r="Z29" s="7" t="s">
        <v>63</v>
      </c>
      <c r="AA29" s="7" t="s">
        <v>61</v>
      </c>
      <c r="AB29" s="186" t="str">
        <f t="shared" si="0"/>
        <v>England v Scotland</v>
      </c>
      <c r="AC29" s="268">
        <f t="shared" si="6"/>
        <v>0</v>
      </c>
      <c r="AE29" s="7" t="s">
        <v>198</v>
      </c>
      <c r="AF29" s="7">
        <f t="shared" si="1"/>
        <v>3</v>
      </c>
      <c r="AG29" s="7">
        <f t="shared" si="2"/>
        <v>0</v>
      </c>
      <c r="AH29" s="7">
        <f t="shared" si="3"/>
        <v>3</v>
      </c>
      <c r="AI29" s="209">
        <f t="shared" si="4"/>
        <v>0</v>
      </c>
    </row>
    <row r="30" spans="9:35" x14ac:dyDescent="0.45">
      <c r="W30" t="s">
        <v>221</v>
      </c>
      <c r="X30">
        <v>1991</v>
      </c>
      <c r="Y30" s="7" t="s">
        <v>63</v>
      </c>
      <c r="Z30" s="7" t="s">
        <v>67</v>
      </c>
      <c r="AA30" s="7" t="s">
        <v>67</v>
      </c>
      <c r="AB30" s="186" t="str">
        <f t="shared" si="0"/>
        <v>Scotland v New Zealand</v>
      </c>
      <c r="AC30" s="268">
        <f t="shared" si="6"/>
        <v>0</v>
      </c>
      <c r="AE30" s="7" t="s">
        <v>179</v>
      </c>
      <c r="AF30" s="7">
        <f t="shared" si="1"/>
        <v>2</v>
      </c>
      <c r="AG30" s="7">
        <f t="shared" si="2"/>
        <v>0</v>
      </c>
      <c r="AH30" s="7">
        <f t="shared" si="3"/>
        <v>2</v>
      </c>
      <c r="AI30" s="209">
        <f t="shared" si="4"/>
        <v>1</v>
      </c>
    </row>
    <row r="31" spans="9:35" x14ac:dyDescent="0.45">
      <c r="W31" t="s">
        <v>222</v>
      </c>
      <c r="X31">
        <v>1991</v>
      </c>
      <c r="Y31" s="7" t="s">
        <v>61</v>
      </c>
      <c r="Z31" s="7" t="s">
        <v>68</v>
      </c>
      <c r="AA31" s="7" t="s">
        <v>68</v>
      </c>
      <c r="AB31" s="186" t="str">
        <f t="shared" si="0"/>
        <v>England v Australia</v>
      </c>
      <c r="AC31" s="268">
        <f t="shared" si="6"/>
        <v>0</v>
      </c>
      <c r="AE31" s="7" t="s">
        <v>182</v>
      </c>
      <c r="AF31" s="7">
        <f t="shared" si="1"/>
        <v>2</v>
      </c>
      <c r="AG31" s="7">
        <f t="shared" si="2"/>
        <v>0</v>
      </c>
      <c r="AH31" s="7">
        <f t="shared" si="3"/>
        <v>2</v>
      </c>
      <c r="AI31" s="209">
        <f t="shared" si="4"/>
        <v>0</v>
      </c>
    </row>
    <row r="32" spans="9:35" x14ac:dyDescent="0.45">
      <c r="W32" t="s">
        <v>217</v>
      </c>
      <c r="X32">
        <v>1995</v>
      </c>
      <c r="Y32" s="7" t="s">
        <v>61</v>
      </c>
      <c r="Z32" s="7" t="s">
        <v>153</v>
      </c>
      <c r="AA32" s="7" t="s">
        <v>61</v>
      </c>
      <c r="AB32" s="186" t="str">
        <f t="shared" si="0"/>
        <v>England v Italy</v>
      </c>
      <c r="AC32" s="268">
        <f t="shared" si="6"/>
        <v>0</v>
      </c>
      <c r="AE32" s="7" t="s">
        <v>193</v>
      </c>
      <c r="AF32" s="7">
        <f t="shared" si="1"/>
        <v>2</v>
      </c>
      <c r="AG32" s="7">
        <f t="shared" si="2"/>
        <v>0</v>
      </c>
      <c r="AH32" s="7">
        <f t="shared" si="3"/>
        <v>2</v>
      </c>
      <c r="AI32" s="209">
        <f t="shared" si="4"/>
        <v>0</v>
      </c>
    </row>
    <row r="33" spans="23:35" x14ac:dyDescent="0.45">
      <c r="W33" t="s">
        <v>217</v>
      </c>
      <c r="X33">
        <v>1995</v>
      </c>
      <c r="Y33" s="7" t="s">
        <v>61</v>
      </c>
      <c r="Z33" s="7" t="s">
        <v>128</v>
      </c>
      <c r="AA33" s="7" t="s">
        <v>61</v>
      </c>
      <c r="AB33" s="186" t="str">
        <f t="shared" si="0"/>
        <v>England v Argentina</v>
      </c>
      <c r="AC33" s="268">
        <f t="shared" si="6"/>
        <v>1</v>
      </c>
      <c r="AE33" s="7" t="s">
        <v>199</v>
      </c>
      <c r="AF33" s="7">
        <f t="shared" si="1"/>
        <v>2</v>
      </c>
      <c r="AG33" s="7">
        <f t="shared" si="2"/>
        <v>0</v>
      </c>
      <c r="AH33" s="7">
        <f t="shared" si="3"/>
        <v>2</v>
      </c>
      <c r="AI33" s="209">
        <f t="shared" si="4"/>
        <v>2</v>
      </c>
    </row>
    <row r="34" spans="23:35" x14ac:dyDescent="0.45">
      <c r="W34" t="s">
        <v>217</v>
      </c>
      <c r="X34">
        <v>1995</v>
      </c>
      <c r="Y34" s="7" t="s">
        <v>65</v>
      </c>
      <c r="Z34" s="7" t="s">
        <v>67</v>
      </c>
      <c r="AA34" s="7" t="s">
        <v>67</v>
      </c>
      <c r="AB34" s="186" t="str">
        <f t="shared" si="0"/>
        <v>Ireland v New Zealand</v>
      </c>
      <c r="AC34" s="268">
        <f t="shared" si="6"/>
        <v>0</v>
      </c>
      <c r="AE34" s="7" t="s">
        <v>204</v>
      </c>
      <c r="AF34" s="7">
        <f t="shared" si="1"/>
        <v>2</v>
      </c>
      <c r="AG34" s="7">
        <f t="shared" si="2"/>
        <v>0</v>
      </c>
      <c r="AH34" s="7">
        <f t="shared" si="3"/>
        <v>2</v>
      </c>
      <c r="AI34" s="209">
        <f t="shared" si="4"/>
        <v>1</v>
      </c>
    </row>
    <row r="35" spans="23:35" x14ac:dyDescent="0.45">
      <c r="W35" t="s">
        <v>217</v>
      </c>
      <c r="X35">
        <v>1995</v>
      </c>
      <c r="Y35" s="7" t="s">
        <v>153</v>
      </c>
      <c r="Z35" s="7" t="s">
        <v>128</v>
      </c>
      <c r="AA35" s="7" t="s">
        <v>153</v>
      </c>
      <c r="AB35" s="186" t="str">
        <f t="shared" ref="AB35:AB66" si="8">Y35&amp;" v "&amp;Z35</f>
        <v>Italy v Argentina</v>
      </c>
      <c r="AC35" s="268">
        <f t="shared" si="6"/>
        <v>1</v>
      </c>
      <c r="AE35" s="7" t="s">
        <v>175</v>
      </c>
      <c r="AF35" s="7">
        <f t="shared" si="1"/>
        <v>2</v>
      </c>
      <c r="AG35" s="7">
        <f t="shared" si="2"/>
        <v>0</v>
      </c>
      <c r="AH35" s="7">
        <f t="shared" si="3"/>
        <v>2</v>
      </c>
      <c r="AI35" s="209">
        <f t="shared" si="4"/>
        <v>2</v>
      </c>
    </row>
    <row r="36" spans="23:35" x14ac:dyDescent="0.45">
      <c r="W36" t="s">
        <v>217</v>
      </c>
      <c r="X36">
        <v>1995</v>
      </c>
      <c r="Y36" s="7" t="s">
        <v>63</v>
      </c>
      <c r="Z36" s="7" t="s">
        <v>62</v>
      </c>
      <c r="AA36" s="7" t="s">
        <v>62</v>
      </c>
      <c r="AB36" s="186" t="str">
        <f t="shared" si="8"/>
        <v>Scotland v France</v>
      </c>
      <c r="AC36" s="268">
        <f t="shared" si="6"/>
        <v>0</v>
      </c>
      <c r="AE36" s="7" t="s">
        <v>192</v>
      </c>
      <c r="AF36" s="7">
        <f t="shared" si="1"/>
        <v>2</v>
      </c>
      <c r="AG36" s="7">
        <f t="shared" si="2"/>
        <v>0</v>
      </c>
      <c r="AH36" s="7">
        <f t="shared" si="3"/>
        <v>2</v>
      </c>
      <c r="AI36" s="209">
        <f t="shared" si="4"/>
        <v>0</v>
      </c>
    </row>
    <row r="37" spans="23:35" x14ac:dyDescent="0.45">
      <c r="W37" t="s">
        <v>217</v>
      </c>
      <c r="X37">
        <v>1995</v>
      </c>
      <c r="Y37" s="7" t="s">
        <v>69</v>
      </c>
      <c r="Z37" s="7" t="s">
        <v>68</v>
      </c>
      <c r="AA37" s="7" t="s">
        <v>69</v>
      </c>
      <c r="AB37" s="186" t="str">
        <f t="shared" si="8"/>
        <v>South Africa v Australia</v>
      </c>
      <c r="AC37" s="268">
        <f t="shared" si="6"/>
        <v>0</v>
      </c>
      <c r="AE37" s="7" t="s">
        <v>186</v>
      </c>
      <c r="AF37" s="7">
        <f t="shared" si="1"/>
        <v>2</v>
      </c>
      <c r="AG37" s="7">
        <f t="shared" si="2"/>
        <v>0</v>
      </c>
      <c r="AH37" s="7">
        <f t="shared" si="3"/>
        <v>2</v>
      </c>
      <c r="AI37" s="209">
        <f t="shared" si="4"/>
        <v>2</v>
      </c>
    </row>
    <row r="38" spans="23:35" x14ac:dyDescent="0.45">
      <c r="W38" t="s">
        <v>217</v>
      </c>
      <c r="X38">
        <v>1995</v>
      </c>
      <c r="Y38" s="7" t="s">
        <v>64</v>
      </c>
      <c r="Z38" s="7" t="s">
        <v>67</v>
      </c>
      <c r="AA38" s="7" t="s">
        <v>67</v>
      </c>
      <c r="AB38" s="186" t="str">
        <f t="shared" si="8"/>
        <v>Wales v New Zealand</v>
      </c>
      <c r="AC38" s="268">
        <f t="shared" si="6"/>
        <v>0</v>
      </c>
      <c r="AE38" s="7" t="s">
        <v>189</v>
      </c>
      <c r="AF38" s="7">
        <f t="shared" si="1"/>
        <v>2</v>
      </c>
      <c r="AG38" s="7">
        <f t="shared" si="2"/>
        <v>0</v>
      </c>
      <c r="AH38" s="7">
        <f t="shared" si="3"/>
        <v>2</v>
      </c>
      <c r="AI38" s="209">
        <f t="shared" si="4"/>
        <v>1</v>
      </c>
    </row>
    <row r="39" spans="23:35" x14ac:dyDescent="0.45">
      <c r="W39" t="s">
        <v>217</v>
      </c>
      <c r="X39">
        <v>1995</v>
      </c>
      <c r="Y39" s="7" t="s">
        <v>64</v>
      </c>
      <c r="Z39" s="7" t="s">
        <v>65</v>
      </c>
      <c r="AA39" s="7" t="s">
        <v>65</v>
      </c>
      <c r="AB39" s="186" t="str">
        <f t="shared" si="8"/>
        <v>Wales v Ireland</v>
      </c>
      <c r="AC39" s="268">
        <f t="shared" si="6"/>
        <v>0</v>
      </c>
      <c r="AE39" s="7" t="s">
        <v>195</v>
      </c>
      <c r="AF39" s="7">
        <f t="shared" si="1"/>
        <v>2</v>
      </c>
      <c r="AG39" s="7">
        <f t="shared" si="2"/>
        <v>0</v>
      </c>
      <c r="AH39" s="7">
        <f t="shared" si="3"/>
        <v>2</v>
      </c>
      <c r="AI39" s="209">
        <f t="shared" si="4"/>
        <v>1</v>
      </c>
    </row>
    <row r="40" spans="23:35" x14ac:dyDescent="0.45">
      <c r="W40" t="s">
        <v>219</v>
      </c>
      <c r="X40">
        <v>1995</v>
      </c>
      <c r="Y40" s="7" t="s">
        <v>61</v>
      </c>
      <c r="Z40" s="7" t="s">
        <v>68</v>
      </c>
      <c r="AA40" s="7" t="s">
        <v>61</v>
      </c>
      <c r="AB40" s="186" t="str">
        <f t="shared" si="8"/>
        <v>England v Australia</v>
      </c>
      <c r="AC40" s="268">
        <f t="shared" si="6"/>
        <v>0</v>
      </c>
      <c r="AE40" s="7" t="s">
        <v>180</v>
      </c>
      <c r="AF40" s="7">
        <f t="shared" si="1"/>
        <v>1</v>
      </c>
      <c r="AG40" s="7">
        <f t="shared" si="2"/>
        <v>0</v>
      </c>
      <c r="AH40" s="7">
        <f t="shared" si="3"/>
        <v>1</v>
      </c>
      <c r="AI40" s="209">
        <f t="shared" si="4"/>
        <v>1</v>
      </c>
    </row>
    <row r="41" spans="23:35" x14ac:dyDescent="0.45">
      <c r="W41" t="s">
        <v>219</v>
      </c>
      <c r="X41">
        <v>1995</v>
      </c>
      <c r="Y41" s="7" t="s">
        <v>65</v>
      </c>
      <c r="Z41" s="7" t="s">
        <v>62</v>
      </c>
      <c r="AA41" s="7" t="s">
        <v>62</v>
      </c>
      <c r="AB41" s="186" t="str">
        <f t="shared" si="8"/>
        <v>Ireland v France</v>
      </c>
      <c r="AC41" s="268">
        <f t="shared" si="6"/>
        <v>0</v>
      </c>
      <c r="AE41" s="7" t="s">
        <v>188</v>
      </c>
      <c r="AF41" s="7">
        <f t="shared" si="1"/>
        <v>1</v>
      </c>
      <c r="AG41" s="7">
        <f t="shared" si="2"/>
        <v>0</v>
      </c>
      <c r="AH41" s="7">
        <f t="shared" si="3"/>
        <v>1</v>
      </c>
      <c r="AI41" s="209">
        <f t="shared" si="4"/>
        <v>1</v>
      </c>
    </row>
    <row r="42" spans="23:35" x14ac:dyDescent="0.45">
      <c r="W42" t="s">
        <v>219</v>
      </c>
      <c r="X42">
        <v>1995</v>
      </c>
      <c r="Y42" s="7" t="s">
        <v>63</v>
      </c>
      <c r="Z42" s="7" t="s">
        <v>67</v>
      </c>
      <c r="AA42" s="7" t="s">
        <v>67</v>
      </c>
      <c r="AB42" s="186" t="str">
        <f t="shared" si="8"/>
        <v>Scotland v New Zealand</v>
      </c>
      <c r="AC42" s="268">
        <f t="shared" si="6"/>
        <v>0</v>
      </c>
      <c r="AE42" s="7" t="s">
        <v>190</v>
      </c>
      <c r="AF42" s="7">
        <f t="shared" si="1"/>
        <v>1</v>
      </c>
      <c r="AG42" s="7">
        <f t="shared" si="2"/>
        <v>0</v>
      </c>
      <c r="AH42" s="7">
        <f t="shared" si="3"/>
        <v>1</v>
      </c>
      <c r="AI42" s="209">
        <f t="shared" si="4"/>
        <v>0</v>
      </c>
    </row>
    <row r="43" spans="23:35" x14ac:dyDescent="0.45">
      <c r="W43" t="s">
        <v>219</v>
      </c>
      <c r="X43">
        <v>1995</v>
      </c>
      <c r="Y43" s="7" t="s">
        <v>69</v>
      </c>
      <c r="Z43" s="7" t="s">
        <v>154</v>
      </c>
      <c r="AA43" s="7" t="s">
        <v>69</v>
      </c>
      <c r="AB43" s="186" t="str">
        <f t="shared" si="8"/>
        <v>South Africa v Samoa</v>
      </c>
      <c r="AC43" s="268">
        <f t="shared" si="6"/>
        <v>0</v>
      </c>
      <c r="AE43" s="7" t="s">
        <v>196</v>
      </c>
      <c r="AF43" s="7">
        <f t="shared" si="1"/>
        <v>1</v>
      </c>
      <c r="AG43" s="7">
        <f t="shared" si="2"/>
        <v>0</v>
      </c>
      <c r="AH43" s="7">
        <f t="shared" si="3"/>
        <v>1</v>
      </c>
      <c r="AI43" s="209">
        <f t="shared" si="4"/>
        <v>1</v>
      </c>
    </row>
    <row r="44" spans="23:35" x14ac:dyDescent="0.45">
      <c r="W44" t="s">
        <v>220</v>
      </c>
      <c r="X44">
        <v>1995</v>
      </c>
      <c r="Y44" s="7" t="s">
        <v>61</v>
      </c>
      <c r="Z44" s="7" t="s">
        <v>67</v>
      </c>
      <c r="AA44" s="7" t="s">
        <v>67</v>
      </c>
      <c r="AB44" s="186" t="str">
        <f t="shared" si="8"/>
        <v>England v New Zealand</v>
      </c>
      <c r="AC44" s="268">
        <f t="shared" si="6"/>
        <v>0</v>
      </c>
      <c r="AE44" s="7" t="s">
        <v>206</v>
      </c>
      <c r="AF44" s="7">
        <f t="shared" si="1"/>
        <v>1</v>
      </c>
      <c r="AG44" s="7">
        <f t="shared" si="2"/>
        <v>0</v>
      </c>
      <c r="AH44" s="7">
        <f t="shared" si="3"/>
        <v>1</v>
      </c>
      <c r="AI44" s="209">
        <f t="shared" si="4"/>
        <v>1</v>
      </c>
    </row>
    <row r="45" spans="23:35" x14ac:dyDescent="0.45">
      <c r="W45" t="s">
        <v>220</v>
      </c>
      <c r="X45">
        <v>1995</v>
      </c>
      <c r="Y45" s="7" t="s">
        <v>62</v>
      </c>
      <c r="Z45" s="7" t="s">
        <v>69</v>
      </c>
      <c r="AA45" s="7" t="s">
        <v>69</v>
      </c>
      <c r="AB45" s="186" t="str">
        <f t="shared" si="8"/>
        <v>France v South Africa</v>
      </c>
      <c r="AC45" s="268">
        <f t="shared" si="6"/>
        <v>0</v>
      </c>
    </row>
    <row r="46" spans="23:35" x14ac:dyDescent="0.45">
      <c r="W46" t="s">
        <v>221</v>
      </c>
      <c r="X46">
        <v>1995</v>
      </c>
      <c r="Y46" s="7" t="s">
        <v>61</v>
      </c>
      <c r="Z46" s="7" t="s">
        <v>62</v>
      </c>
      <c r="AA46" s="7" t="s">
        <v>62</v>
      </c>
      <c r="AB46" s="186" t="str">
        <f t="shared" si="8"/>
        <v>England v France</v>
      </c>
      <c r="AC46" s="268">
        <f t="shared" si="6"/>
        <v>0</v>
      </c>
    </row>
    <row r="47" spans="23:35" x14ac:dyDescent="0.45">
      <c r="W47" t="s">
        <v>222</v>
      </c>
      <c r="X47">
        <v>1995</v>
      </c>
      <c r="Y47" s="7" t="s">
        <v>69</v>
      </c>
      <c r="Z47" s="7" t="s">
        <v>67</v>
      </c>
      <c r="AA47" s="7" t="s">
        <v>69</v>
      </c>
      <c r="AB47" s="186" t="str">
        <f t="shared" si="8"/>
        <v>South Africa v New Zealand</v>
      </c>
      <c r="AC47" s="268">
        <f t="shared" si="6"/>
        <v>0</v>
      </c>
    </row>
    <row r="48" spans="23:35" x14ac:dyDescent="0.45">
      <c r="W48" t="s">
        <v>217</v>
      </c>
      <c r="X48">
        <v>1999</v>
      </c>
      <c r="Y48" s="7" t="s">
        <v>61</v>
      </c>
      <c r="Z48" s="7" t="s">
        <v>67</v>
      </c>
      <c r="AA48" s="7" t="s">
        <v>67</v>
      </c>
      <c r="AB48" s="186" t="str">
        <f t="shared" si="8"/>
        <v>England v New Zealand</v>
      </c>
      <c r="AC48" s="268">
        <f t="shared" si="6"/>
        <v>0</v>
      </c>
    </row>
    <row r="49" spans="23:29" x14ac:dyDescent="0.45">
      <c r="W49" t="s">
        <v>217</v>
      </c>
      <c r="X49">
        <v>1999</v>
      </c>
      <c r="Y49" s="7" t="s">
        <v>61</v>
      </c>
      <c r="Z49" s="7" t="s">
        <v>153</v>
      </c>
      <c r="AA49" s="7" t="s">
        <v>61</v>
      </c>
      <c r="AB49" s="186" t="str">
        <f t="shared" si="8"/>
        <v>England v Italy</v>
      </c>
      <c r="AC49" s="268">
        <f t="shared" si="6"/>
        <v>0</v>
      </c>
    </row>
    <row r="50" spans="23:29" x14ac:dyDescent="0.45">
      <c r="W50" t="s">
        <v>217</v>
      </c>
      <c r="X50">
        <v>1999</v>
      </c>
      <c r="Y50" s="7" t="s">
        <v>65</v>
      </c>
      <c r="Z50" s="7" t="s">
        <v>68</v>
      </c>
      <c r="AA50" s="7" t="s">
        <v>68</v>
      </c>
      <c r="AB50" s="186" t="str">
        <f t="shared" si="8"/>
        <v>Ireland v Australia</v>
      </c>
      <c r="AC50" s="268">
        <f t="shared" si="6"/>
        <v>0</v>
      </c>
    </row>
    <row r="51" spans="23:29" x14ac:dyDescent="0.45">
      <c r="W51" t="s">
        <v>217</v>
      </c>
      <c r="X51">
        <v>1999</v>
      </c>
      <c r="Y51" s="7" t="s">
        <v>153</v>
      </c>
      <c r="Z51" s="7" t="s">
        <v>67</v>
      </c>
      <c r="AA51" s="7" t="s">
        <v>67</v>
      </c>
      <c r="AB51" s="186" t="str">
        <f t="shared" si="8"/>
        <v>Italy v New Zealand</v>
      </c>
      <c r="AC51" s="268">
        <f t="shared" si="6"/>
        <v>0</v>
      </c>
    </row>
    <row r="52" spans="23:29" x14ac:dyDescent="0.45">
      <c r="W52" t="s">
        <v>217</v>
      </c>
      <c r="X52">
        <v>1999</v>
      </c>
      <c r="Y52" s="7" t="s">
        <v>63</v>
      </c>
      <c r="Z52" s="7" t="s">
        <v>69</v>
      </c>
      <c r="AA52" s="7" t="s">
        <v>69</v>
      </c>
      <c r="AB52" s="186" t="str">
        <f t="shared" si="8"/>
        <v>Scotland v South Africa</v>
      </c>
      <c r="AC52" s="268">
        <f t="shared" si="6"/>
        <v>0</v>
      </c>
    </row>
    <row r="53" spans="23:29" x14ac:dyDescent="0.45">
      <c r="W53" t="s">
        <v>217</v>
      </c>
      <c r="X53">
        <v>1999</v>
      </c>
      <c r="Y53" s="7" t="s">
        <v>64</v>
      </c>
      <c r="Z53" s="7" t="s">
        <v>128</v>
      </c>
      <c r="AA53" s="7" t="s">
        <v>64</v>
      </c>
      <c r="AB53" s="186" t="str">
        <f t="shared" si="8"/>
        <v>Wales v Argentina</v>
      </c>
      <c r="AC53" s="268">
        <f t="shared" si="6"/>
        <v>1</v>
      </c>
    </row>
    <row r="54" spans="23:29" x14ac:dyDescent="0.45">
      <c r="W54" t="s">
        <v>218</v>
      </c>
      <c r="X54">
        <v>1999</v>
      </c>
      <c r="Y54" s="7" t="s">
        <v>61</v>
      </c>
      <c r="Z54" s="7" t="s">
        <v>155</v>
      </c>
      <c r="AA54" s="7" t="s">
        <v>61</v>
      </c>
      <c r="AB54" s="186" t="str">
        <f t="shared" si="8"/>
        <v>England v Fiji</v>
      </c>
      <c r="AC54" s="268">
        <f t="shared" si="6"/>
        <v>0</v>
      </c>
    </row>
    <row r="55" spans="23:29" x14ac:dyDescent="0.45">
      <c r="W55" t="s">
        <v>218</v>
      </c>
      <c r="X55">
        <v>1999</v>
      </c>
      <c r="Y55" s="7" t="s">
        <v>65</v>
      </c>
      <c r="Z55" s="7" t="s">
        <v>128</v>
      </c>
      <c r="AA55" s="7" t="s">
        <v>128</v>
      </c>
      <c r="AB55" s="186" t="str">
        <f t="shared" si="8"/>
        <v>Ireland v Argentina</v>
      </c>
      <c r="AC55" s="268">
        <f t="shared" si="6"/>
        <v>1</v>
      </c>
    </row>
    <row r="56" spans="23:29" x14ac:dyDescent="0.45">
      <c r="W56" t="s">
        <v>218</v>
      </c>
      <c r="X56">
        <v>1999</v>
      </c>
      <c r="Y56" s="7" t="s">
        <v>63</v>
      </c>
      <c r="Z56" s="7" t="s">
        <v>154</v>
      </c>
      <c r="AA56" s="7" t="s">
        <v>63</v>
      </c>
      <c r="AB56" s="186" t="str">
        <f t="shared" si="8"/>
        <v>Scotland v Samoa</v>
      </c>
      <c r="AC56" s="268">
        <f t="shared" si="6"/>
        <v>0</v>
      </c>
    </row>
    <row r="57" spans="23:29" x14ac:dyDescent="0.45">
      <c r="W57" t="s">
        <v>219</v>
      </c>
      <c r="X57">
        <v>1999</v>
      </c>
      <c r="Y57" s="7" t="s">
        <v>61</v>
      </c>
      <c r="Z57" s="7" t="s">
        <v>69</v>
      </c>
      <c r="AA57" s="7" t="s">
        <v>69</v>
      </c>
      <c r="AB57" s="186" t="str">
        <f t="shared" si="8"/>
        <v>England v South Africa</v>
      </c>
      <c r="AC57" s="268">
        <f t="shared" si="6"/>
        <v>0</v>
      </c>
    </row>
    <row r="58" spans="23:29" x14ac:dyDescent="0.45">
      <c r="W58" t="s">
        <v>219</v>
      </c>
      <c r="X58">
        <v>1999</v>
      </c>
      <c r="Y58" s="7" t="s">
        <v>62</v>
      </c>
      <c r="Z58" s="7" t="s">
        <v>128</v>
      </c>
      <c r="AA58" s="7" t="s">
        <v>62</v>
      </c>
      <c r="AB58" s="186" t="str">
        <f t="shared" si="8"/>
        <v>France v Argentina</v>
      </c>
      <c r="AC58" s="268">
        <f t="shared" si="6"/>
        <v>1</v>
      </c>
    </row>
    <row r="59" spans="23:29" x14ac:dyDescent="0.45">
      <c r="W59" t="s">
        <v>219</v>
      </c>
      <c r="X59">
        <v>1999</v>
      </c>
      <c r="Y59" s="7" t="s">
        <v>63</v>
      </c>
      <c r="Z59" s="7" t="s">
        <v>67</v>
      </c>
      <c r="AA59" s="7" t="s">
        <v>67</v>
      </c>
      <c r="AB59" s="186" t="str">
        <f t="shared" si="8"/>
        <v>Scotland v New Zealand</v>
      </c>
      <c r="AC59" s="268">
        <f t="shared" si="6"/>
        <v>0</v>
      </c>
    </row>
    <row r="60" spans="23:29" x14ac:dyDescent="0.45">
      <c r="W60" t="s">
        <v>219</v>
      </c>
      <c r="X60">
        <v>1999</v>
      </c>
      <c r="Y60" s="7" t="s">
        <v>64</v>
      </c>
      <c r="Z60" s="7" t="s">
        <v>68</v>
      </c>
      <c r="AA60" s="7" t="s">
        <v>68</v>
      </c>
      <c r="AB60" s="186" t="str">
        <f t="shared" si="8"/>
        <v>Wales v Australia</v>
      </c>
      <c r="AC60" s="268">
        <f t="shared" si="6"/>
        <v>0</v>
      </c>
    </row>
    <row r="61" spans="23:29" x14ac:dyDescent="0.45">
      <c r="W61" t="s">
        <v>220</v>
      </c>
      <c r="X61">
        <v>1999</v>
      </c>
      <c r="Y61" s="7" t="s">
        <v>62</v>
      </c>
      <c r="Z61" s="7" t="s">
        <v>67</v>
      </c>
      <c r="AA61" s="7" t="s">
        <v>62</v>
      </c>
      <c r="AB61" s="186" t="str">
        <f t="shared" si="8"/>
        <v>France v New Zealand</v>
      </c>
      <c r="AC61" s="268">
        <f t="shared" si="6"/>
        <v>0</v>
      </c>
    </row>
    <row r="62" spans="23:29" x14ac:dyDescent="0.45">
      <c r="W62" t="s">
        <v>220</v>
      </c>
      <c r="X62">
        <v>1999</v>
      </c>
      <c r="Y62" s="7" t="s">
        <v>69</v>
      </c>
      <c r="Z62" s="7" t="s">
        <v>68</v>
      </c>
      <c r="AA62" s="7" t="s">
        <v>68</v>
      </c>
      <c r="AB62" s="186" t="str">
        <f t="shared" si="8"/>
        <v>South Africa v Australia</v>
      </c>
      <c r="AC62" s="268">
        <f t="shared" si="6"/>
        <v>0</v>
      </c>
    </row>
    <row r="63" spans="23:29" x14ac:dyDescent="0.45">
      <c r="W63" t="s">
        <v>221</v>
      </c>
      <c r="X63">
        <v>1999</v>
      </c>
      <c r="Y63" s="7" t="s">
        <v>69</v>
      </c>
      <c r="Z63" s="7" t="s">
        <v>67</v>
      </c>
      <c r="AA63" s="7" t="s">
        <v>69</v>
      </c>
      <c r="AB63" s="186" t="str">
        <f t="shared" si="8"/>
        <v>South Africa v New Zealand</v>
      </c>
      <c r="AC63" s="268">
        <f t="shared" si="6"/>
        <v>0</v>
      </c>
    </row>
    <row r="64" spans="23:29" x14ac:dyDescent="0.45">
      <c r="W64" t="s">
        <v>222</v>
      </c>
      <c r="X64">
        <v>1999</v>
      </c>
      <c r="Y64" s="7" t="s">
        <v>62</v>
      </c>
      <c r="Z64" s="7" t="s">
        <v>68</v>
      </c>
      <c r="AA64" s="7" t="s">
        <v>68</v>
      </c>
      <c r="AB64" s="186" t="str">
        <f t="shared" si="8"/>
        <v>France v Australia</v>
      </c>
      <c r="AC64" s="268">
        <f t="shared" si="6"/>
        <v>0</v>
      </c>
    </row>
    <row r="65" spans="23:29" x14ac:dyDescent="0.45">
      <c r="W65" t="s">
        <v>217</v>
      </c>
      <c r="X65">
        <v>2003</v>
      </c>
      <c r="Y65" s="7" t="s">
        <v>128</v>
      </c>
      <c r="Z65" s="7" t="s">
        <v>68</v>
      </c>
      <c r="AA65" s="7" t="s">
        <v>68</v>
      </c>
      <c r="AB65" s="186" t="str">
        <f t="shared" si="8"/>
        <v>Argentina v Australia</v>
      </c>
      <c r="AC65" s="268">
        <f t="shared" si="6"/>
        <v>1</v>
      </c>
    </row>
    <row r="66" spans="23:29" x14ac:dyDescent="0.45">
      <c r="W66" t="s">
        <v>217</v>
      </c>
      <c r="X66">
        <v>2003</v>
      </c>
      <c r="Y66" s="7" t="s">
        <v>61</v>
      </c>
      <c r="Z66" s="7" t="s">
        <v>69</v>
      </c>
      <c r="AA66" s="7" t="s">
        <v>61</v>
      </c>
      <c r="AB66" s="186" t="str">
        <f t="shared" si="8"/>
        <v>England v South Africa</v>
      </c>
      <c r="AC66" s="268">
        <f t="shared" si="6"/>
        <v>0</v>
      </c>
    </row>
    <row r="67" spans="23:29" x14ac:dyDescent="0.45">
      <c r="W67" t="s">
        <v>217</v>
      </c>
      <c r="X67">
        <v>2003</v>
      </c>
      <c r="Y67" s="7" t="s">
        <v>65</v>
      </c>
      <c r="Z67" s="7" t="s">
        <v>68</v>
      </c>
      <c r="AA67" s="7" t="s">
        <v>68</v>
      </c>
      <c r="AB67" s="186" t="str">
        <f t="shared" ref="AB67:AB98" si="9">Y67&amp;" v "&amp;Z67</f>
        <v>Ireland v Australia</v>
      </c>
      <c r="AC67" s="268">
        <f t="shared" si="6"/>
        <v>0</v>
      </c>
    </row>
    <row r="68" spans="23:29" x14ac:dyDescent="0.45">
      <c r="W68" t="s">
        <v>217</v>
      </c>
      <c r="X68">
        <v>2003</v>
      </c>
      <c r="Y68" s="7" t="s">
        <v>65</v>
      </c>
      <c r="Z68" s="7" t="s">
        <v>128</v>
      </c>
      <c r="AA68" s="7" t="s">
        <v>65</v>
      </c>
      <c r="AB68" s="186" t="str">
        <f t="shared" si="9"/>
        <v>Ireland v Argentina</v>
      </c>
      <c r="AC68" s="268">
        <f t="shared" ref="AC68:AC131" si="10">IF(ISERROR(SEARCH($AC$2,AB68)),0,1)</f>
        <v>1</v>
      </c>
    </row>
    <row r="69" spans="23:29" x14ac:dyDescent="0.45">
      <c r="W69" t="s">
        <v>217</v>
      </c>
      <c r="X69">
        <v>2003</v>
      </c>
      <c r="Y69" s="7" t="s">
        <v>153</v>
      </c>
      <c r="Z69" s="7" t="s">
        <v>67</v>
      </c>
      <c r="AA69" s="7" t="s">
        <v>67</v>
      </c>
      <c r="AB69" s="186" t="str">
        <f t="shared" si="9"/>
        <v>Italy v New Zealand</v>
      </c>
      <c r="AC69" s="268">
        <f t="shared" si="10"/>
        <v>0</v>
      </c>
    </row>
    <row r="70" spans="23:29" x14ac:dyDescent="0.45">
      <c r="W70" t="s">
        <v>217</v>
      </c>
      <c r="X70">
        <v>2003</v>
      </c>
      <c r="Y70" s="7" t="s">
        <v>63</v>
      </c>
      <c r="Z70" s="7" t="s">
        <v>62</v>
      </c>
      <c r="AA70" s="7" t="s">
        <v>62</v>
      </c>
      <c r="AB70" s="186" t="str">
        <f t="shared" si="9"/>
        <v>Scotland v France</v>
      </c>
      <c r="AC70" s="268">
        <f t="shared" si="10"/>
        <v>0</v>
      </c>
    </row>
    <row r="71" spans="23:29" x14ac:dyDescent="0.45">
      <c r="W71" t="s">
        <v>217</v>
      </c>
      <c r="X71">
        <v>2003</v>
      </c>
      <c r="Y71" s="7" t="s">
        <v>64</v>
      </c>
      <c r="Z71" s="7" t="s">
        <v>67</v>
      </c>
      <c r="AA71" s="7" t="s">
        <v>67</v>
      </c>
      <c r="AB71" s="186" t="str">
        <f t="shared" si="9"/>
        <v>Wales v New Zealand</v>
      </c>
      <c r="AC71" s="268">
        <f t="shared" si="10"/>
        <v>0</v>
      </c>
    </row>
    <row r="72" spans="23:29" x14ac:dyDescent="0.45">
      <c r="W72" t="s">
        <v>217</v>
      </c>
      <c r="X72">
        <v>2003</v>
      </c>
      <c r="Y72" s="7" t="s">
        <v>64</v>
      </c>
      <c r="Z72" s="7" t="s">
        <v>153</v>
      </c>
      <c r="AA72" s="7" t="s">
        <v>64</v>
      </c>
      <c r="AB72" s="186" t="str">
        <f t="shared" si="9"/>
        <v>Wales v Italy</v>
      </c>
      <c r="AC72" s="268">
        <f t="shared" si="10"/>
        <v>0</v>
      </c>
    </row>
    <row r="73" spans="23:29" x14ac:dyDescent="0.45">
      <c r="W73" t="s">
        <v>219</v>
      </c>
      <c r="X73">
        <v>2003</v>
      </c>
      <c r="Y73" s="7" t="s">
        <v>61</v>
      </c>
      <c r="Z73" s="7" t="s">
        <v>64</v>
      </c>
      <c r="AA73" s="7" t="s">
        <v>61</v>
      </c>
      <c r="AB73" s="186" t="str">
        <f t="shared" si="9"/>
        <v>England v Wales</v>
      </c>
      <c r="AC73" s="268">
        <f t="shared" si="10"/>
        <v>0</v>
      </c>
    </row>
    <row r="74" spans="23:29" x14ac:dyDescent="0.45">
      <c r="W74" t="s">
        <v>219</v>
      </c>
      <c r="X74">
        <v>2003</v>
      </c>
      <c r="Y74" s="7" t="s">
        <v>65</v>
      </c>
      <c r="Z74" s="7" t="s">
        <v>62</v>
      </c>
      <c r="AA74" s="7" t="s">
        <v>62</v>
      </c>
      <c r="AB74" s="186" t="str">
        <f t="shared" si="9"/>
        <v>Ireland v France</v>
      </c>
      <c r="AC74" s="268">
        <f t="shared" si="10"/>
        <v>0</v>
      </c>
    </row>
    <row r="75" spans="23:29" x14ac:dyDescent="0.45">
      <c r="W75" t="s">
        <v>219</v>
      </c>
      <c r="X75">
        <v>2003</v>
      </c>
      <c r="Y75" s="7" t="s">
        <v>63</v>
      </c>
      <c r="Z75" s="7" t="s">
        <v>68</v>
      </c>
      <c r="AA75" s="7" t="s">
        <v>68</v>
      </c>
      <c r="AB75" s="186" t="str">
        <f t="shared" si="9"/>
        <v>Scotland v Australia</v>
      </c>
      <c r="AC75" s="268">
        <f t="shared" si="10"/>
        <v>0</v>
      </c>
    </row>
    <row r="76" spans="23:29" x14ac:dyDescent="0.45">
      <c r="W76" t="s">
        <v>219</v>
      </c>
      <c r="X76">
        <v>2003</v>
      </c>
      <c r="Y76" s="7" t="s">
        <v>69</v>
      </c>
      <c r="Z76" s="7" t="s">
        <v>67</v>
      </c>
      <c r="AA76" s="7" t="s">
        <v>67</v>
      </c>
      <c r="AB76" s="186" t="str">
        <f t="shared" si="9"/>
        <v>South Africa v New Zealand</v>
      </c>
      <c r="AC76" s="268">
        <f t="shared" si="10"/>
        <v>0</v>
      </c>
    </row>
    <row r="77" spans="23:29" x14ac:dyDescent="0.45">
      <c r="W77" t="s">
        <v>220</v>
      </c>
      <c r="X77">
        <v>2003</v>
      </c>
      <c r="Y77" s="7" t="s">
        <v>68</v>
      </c>
      <c r="Z77" s="7" t="s">
        <v>67</v>
      </c>
      <c r="AA77" s="7" t="s">
        <v>68</v>
      </c>
      <c r="AB77" s="186" t="str">
        <f t="shared" si="9"/>
        <v>Australia v New Zealand</v>
      </c>
      <c r="AC77" s="268">
        <f t="shared" si="10"/>
        <v>0</v>
      </c>
    </row>
    <row r="78" spans="23:29" x14ac:dyDescent="0.45">
      <c r="W78" t="s">
        <v>220</v>
      </c>
      <c r="X78">
        <v>2003</v>
      </c>
      <c r="Y78" s="7" t="s">
        <v>61</v>
      </c>
      <c r="Z78" s="7" t="s">
        <v>62</v>
      </c>
      <c r="AA78" s="7" t="s">
        <v>61</v>
      </c>
      <c r="AB78" s="186" t="str">
        <f t="shared" si="9"/>
        <v>England v France</v>
      </c>
      <c r="AC78" s="268">
        <f t="shared" si="10"/>
        <v>0</v>
      </c>
    </row>
    <row r="79" spans="23:29" x14ac:dyDescent="0.45">
      <c r="W79" t="s">
        <v>221</v>
      </c>
      <c r="X79">
        <v>2003</v>
      </c>
      <c r="Y79" s="7" t="s">
        <v>62</v>
      </c>
      <c r="Z79" s="7" t="s">
        <v>67</v>
      </c>
      <c r="AA79" s="7" t="s">
        <v>67</v>
      </c>
      <c r="AB79" s="186" t="str">
        <f t="shared" si="9"/>
        <v>France v New Zealand</v>
      </c>
      <c r="AC79" s="268">
        <f t="shared" si="10"/>
        <v>0</v>
      </c>
    </row>
    <row r="80" spans="23:29" x14ac:dyDescent="0.45">
      <c r="W80" t="s">
        <v>222</v>
      </c>
      <c r="X80">
        <v>2003</v>
      </c>
      <c r="Y80" s="7" t="s">
        <v>61</v>
      </c>
      <c r="Z80" s="7" t="s">
        <v>68</v>
      </c>
      <c r="AA80" s="7" t="s">
        <v>61</v>
      </c>
      <c r="AB80" s="186" t="str">
        <f t="shared" si="9"/>
        <v>England v Australia</v>
      </c>
      <c r="AC80" s="268">
        <f t="shared" si="10"/>
        <v>0</v>
      </c>
    </row>
    <row r="81" spans="23:29" x14ac:dyDescent="0.45">
      <c r="W81" t="s">
        <v>217</v>
      </c>
      <c r="X81">
        <v>2007</v>
      </c>
      <c r="Y81" s="7" t="s">
        <v>61</v>
      </c>
      <c r="Z81" s="7" t="s">
        <v>69</v>
      </c>
      <c r="AA81" s="7" t="s">
        <v>69</v>
      </c>
      <c r="AB81" s="186" t="str">
        <f t="shared" si="9"/>
        <v>England v South Africa</v>
      </c>
      <c r="AC81" s="268">
        <f t="shared" si="10"/>
        <v>0</v>
      </c>
    </row>
    <row r="82" spans="23:29" x14ac:dyDescent="0.45">
      <c r="W82" t="s">
        <v>217</v>
      </c>
      <c r="X82">
        <v>2007</v>
      </c>
      <c r="Y82" s="7" t="s">
        <v>62</v>
      </c>
      <c r="Z82" s="7" t="s">
        <v>128</v>
      </c>
      <c r="AA82" s="7" t="s">
        <v>128</v>
      </c>
      <c r="AB82" s="186" t="str">
        <f t="shared" si="9"/>
        <v>France v Argentina</v>
      </c>
      <c r="AC82" s="268">
        <f t="shared" si="10"/>
        <v>1</v>
      </c>
    </row>
    <row r="83" spans="23:29" x14ac:dyDescent="0.45">
      <c r="W83" t="s">
        <v>217</v>
      </c>
      <c r="X83">
        <v>2007</v>
      </c>
      <c r="Y83" s="7" t="s">
        <v>65</v>
      </c>
      <c r="Z83" s="7" t="s">
        <v>128</v>
      </c>
      <c r="AA83" s="7" t="s">
        <v>128</v>
      </c>
      <c r="AB83" s="186" t="str">
        <f t="shared" si="9"/>
        <v>Ireland v Argentina</v>
      </c>
      <c r="AC83" s="268">
        <f t="shared" si="10"/>
        <v>1</v>
      </c>
    </row>
    <row r="84" spans="23:29" x14ac:dyDescent="0.45">
      <c r="W84" t="s">
        <v>217</v>
      </c>
      <c r="X84">
        <v>2007</v>
      </c>
      <c r="Y84" s="7" t="s">
        <v>65</v>
      </c>
      <c r="Z84" s="7" t="s">
        <v>62</v>
      </c>
      <c r="AA84" s="7" t="s">
        <v>62</v>
      </c>
      <c r="AB84" s="186" t="str">
        <f t="shared" si="9"/>
        <v>Ireland v France</v>
      </c>
      <c r="AC84" s="268">
        <f t="shared" si="10"/>
        <v>0</v>
      </c>
    </row>
    <row r="85" spans="23:29" x14ac:dyDescent="0.45">
      <c r="W85" t="s">
        <v>217</v>
      </c>
      <c r="X85">
        <v>2007</v>
      </c>
      <c r="Y85" s="7" t="s">
        <v>153</v>
      </c>
      <c r="Z85" s="7" t="s">
        <v>67</v>
      </c>
      <c r="AA85" s="7" t="s">
        <v>67</v>
      </c>
      <c r="AB85" s="186" t="str">
        <f t="shared" si="9"/>
        <v>Italy v New Zealand</v>
      </c>
      <c r="AC85" s="268">
        <f t="shared" si="10"/>
        <v>0</v>
      </c>
    </row>
    <row r="86" spans="23:29" x14ac:dyDescent="0.45">
      <c r="W86" t="s">
        <v>217</v>
      </c>
      <c r="X86">
        <v>2007</v>
      </c>
      <c r="Y86" s="7" t="s">
        <v>63</v>
      </c>
      <c r="Z86" s="7" t="s">
        <v>67</v>
      </c>
      <c r="AA86" s="7" t="s">
        <v>67</v>
      </c>
      <c r="AB86" s="186" t="str">
        <f t="shared" si="9"/>
        <v>Scotland v New Zealand</v>
      </c>
      <c r="AC86" s="268">
        <f t="shared" si="10"/>
        <v>0</v>
      </c>
    </row>
    <row r="87" spans="23:29" x14ac:dyDescent="0.45">
      <c r="W87" t="s">
        <v>217</v>
      </c>
      <c r="X87">
        <v>2007</v>
      </c>
      <c r="Y87" s="7" t="s">
        <v>63</v>
      </c>
      <c r="Z87" s="7" t="s">
        <v>153</v>
      </c>
      <c r="AA87" s="7" t="s">
        <v>63</v>
      </c>
      <c r="AB87" s="186" t="str">
        <f t="shared" si="9"/>
        <v>Scotland v Italy</v>
      </c>
      <c r="AC87" s="268">
        <f t="shared" si="10"/>
        <v>0</v>
      </c>
    </row>
    <row r="88" spans="23:29" x14ac:dyDescent="0.45">
      <c r="W88" t="s">
        <v>217</v>
      </c>
      <c r="X88">
        <v>2007</v>
      </c>
      <c r="Y88" s="7" t="s">
        <v>64</v>
      </c>
      <c r="Z88" s="7" t="s">
        <v>68</v>
      </c>
      <c r="AA88" s="7" t="s">
        <v>68</v>
      </c>
      <c r="AB88" s="186" t="str">
        <f t="shared" si="9"/>
        <v>Wales v Australia</v>
      </c>
      <c r="AC88" s="268">
        <f t="shared" si="10"/>
        <v>0</v>
      </c>
    </row>
    <row r="89" spans="23:29" x14ac:dyDescent="0.45">
      <c r="W89" t="s">
        <v>219</v>
      </c>
      <c r="X89">
        <v>2007</v>
      </c>
      <c r="Y89" s="7" t="s">
        <v>61</v>
      </c>
      <c r="Z89" s="7" t="s">
        <v>68</v>
      </c>
      <c r="AA89" s="7" t="s">
        <v>61</v>
      </c>
      <c r="AB89" s="186" t="str">
        <f t="shared" si="9"/>
        <v>England v Australia</v>
      </c>
      <c r="AC89" s="268">
        <f t="shared" si="10"/>
        <v>0</v>
      </c>
    </row>
    <row r="90" spans="23:29" x14ac:dyDescent="0.45">
      <c r="W90" t="s">
        <v>219</v>
      </c>
      <c r="X90">
        <v>2007</v>
      </c>
      <c r="Y90" s="7" t="s">
        <v>62</v>
      </c>
      <c r="Z90" s="7" t="s">
        <v>67</v>
      </c>
      <c r="AA90" s="7" t="s">
        <v>62</v>
      </c>
      <c r="AB90" s="186" t="str">
        <f t="shared" si="9"/>
        <v>France v New Zealand</v>
      </c>
      <c r="AC90" s="268">
        <f t="shared" si="10"/>
        <v>0</v>
      </c>
    </row>
    <row r="91" spans="23:29" x14ac:dyDescent="0.45">
      <c r="W91" t="s">
        <v>219</v>
      </c>
      <c r="X91">
        <v>2007</v>
      </c>
      <c r="Y91" s="7" t="s">
        <v>63</v>
      </c>
      <c r="Z91" s="7" t="s">
        <v>128</v>
      </c>
      <c r="AA91" s="7" t="s">
        <v>128</v>
      </c>
      <c r="AB91" s="186" t="str">
        <f t="shared" si="9"/>
        <v>Scotland v Argentina</v>
      </c>
      <c r="AC91" s="268">
        <f t="shared" si="10"/>
        <v>1</v>
      </c>
    </row>
    <row r="92" spans="23:29" x14ac:dyDescent="0.45">
      <c r="W92" t="s">
        <v>219</v>
      </c>
      <c r="X92">
        <v>2007</v>
      </c>
      <c r="Y92" s="7" t="s">
        <v>69</v>
      </c>
      <c r="Z92" s="7" t="s">
        <v>155</v>
      </c>
      <c r="AA92" s="7" t="s">
        <v>69</v>
      </c>
      <c r="AB92" s="186" t="str">
        <f t="shared" si="9"/>
        <v>South Africa v Fiji</v>
      </c>
      <c r="AC92" s="268">
        <f t="shared" si="10"/>
        <v>0</v>
      </c>
    </row>
    <row r="93" spans="23:29" x14ac:dyDescent="0.45">
      <c r="W93" t="s">
        <v>220</v>
      </c>
      <c r="X93">
        <v>2007</v>
      </c>
      <c r="Y93" s="7" t="s">
        <v>61</v>
      </c>
      <c r="Z93" s="7" t="s">
        <v>62</v>
      </c>
      <c r="AA93" s="7" t="s">
        <v>61</v>
      </c>
      <c r="AB93" s="186" t="str">
        <f t="shared" si="9"/>
        <v>England v France</v>
      </c>
      <c r="AC93" s="268">
        <f t="shared" si="10"/>
        <v>0</v>
      </c>
    </row>
    <row r="94" spans="23:29" x14ac:dyDescent="0.45">
      <c r="W94" t="s">
        <v>220</v>
      </c>
      <c r="X94">
        <v>2007</v>
      </c>
      <c r="Y94" s="7" t="s">
        <v>69</v>
      </c>
      <c r="Z94" s="7" t="s">
        <v>128</v>
      </c>
      <c r="AA94" s="7" t="s">
        <v>69</v>
      </c>
      <c r="AB94" s="186" t="str">
        <f t="shared" si="9"/>
        <v>South Africa v Argentina</v>
      </c>
      <c r="AC94" s="268">
        <f t="shared" si="10"/>
        <v>1</v>
      </c>
    </row>
    <row r="95" spans="23:29" x14ac:dyDescent="0.45">
      <c r="W95" t="s">
        <v>221</v>
      </c>
      <c r="X95">
        <v>2007</v>
      </c>
      <c r="Y95" s="7" t="s">
        <v>62</v>
      </c>
      <c r="Z95" s="7" t="s">
        <v>128</v>
      </c>
      <c r="AA95" s="7" t="s">
        <v>128</v>
      </c>
      <c r="AB95" s="186" t="str">
        <f t="shared" si="9"/>
        <v>France v Argentina</v>
      </c>
      <c r="AC95" s="268">
        <f t="shared" si="10"/>
        <v>1</v>
      </c>
    </row>
    <row r="96" spans="23:29" x14ac:dyDescent="0.45">
      <c r="W96" t="s">
        <v>222</v>
      </c>
      <c r="X96">
        <v>2007</v>
      </c>
      <c r="Y96" s="7" t="s">
        <v>61</v>
      </c>
      <c r="Z96" s="7" t="s">
        <v>69</v>
      </c>
      <c r="AA96" s="7" t="s">
        <v>69</v>
      </c>
      <c r="AB96" s="186" t="str">
        <f t="shared" si="9"/>
        <v>England v South Africa</v>
      </c>
      <c r="AC96" s="268">
        <f t="shared" si="10"/>
        <v>0</v>
      </c>
    </row>
    <row r="97" spans="23:29" x14ac:dyDescent="0.45">
      <c r="W97" t="s">
        <v>217</v>
      </c>
      <c r="X97">
        <v>2011</v>
      </c>
      <c r="Y97" s="7" t="s">
        <v>61</v>
      </c>
      <c r="Z97" s="7" t="s">
        <v>63</v>
      </c>
      <c r="AA97" s="7" t="s">
        <v>61</v>
      </c>
      <c r="AB97" s="186" t="str">
        <f t="shared" si="9"/>
        <v>England v Scotland</v>
      </c>
      <c r="AC97" s="268">
        <f t="shared" si="10"/>
        <v>0</v>
      </c>
    </row>
    <row r="98" spans="23:29" x14ac:dyDescent="0.45">
      <c r="W98" t="s">
        <v>217</v>
      </c>
      <c r="X98">
        <v>2011</v>
      </c>
      <c r="Y98" s="7" t="s">
        <v>61</v>
      </c>
      <c r="Z98" s="7" t="s">
        <v>128</v>
      </c>
      <c r="AA98" s="7" t="s">
        <v>61</v>
      </c>
      <c r="AB98" s="186" t="str">
        <f t="shared" si="9"/>
        <v>England v Argentina</v>
      </c>
      <c r="AC98" s="268">
        <f t="shared" si="10"/>
        <v>1</v>
      </c>
    </row>
    <row r="99" spans="23:29" x14ac:dyDescent="0.45">
      <c r="W99" t="s">
        <v>217</v>
      </c>
      <c r="X99">
        <v>2011</v>
      </c>
      <c r="Y99" s="7" t="s">
        <v>62</v>
      </c>
      <c r="Z99" s="7" t="s">
        <v>67</v>
      </c>
      <c r="AA99" s="7" t="s">
        <v>67</v>
      </c>
      <c r="AB99" s="186" t="str">
        <f t="shared" ref="AB99:AB130" si="11">Y99&amp;" v "&amp;Z99</f>
        <v>France v New Zealand</v>
      </c>
      <c r="AC99" s="268">
        <f t="shared" si="10"/>
        <v>0</v>
      </c>
    </row>
    <row r="100" spans="23:29" x14ac:dyDescent="0.45">
      <c r="W100" t="s">
        <v>217</v>
      </c>
      <c r="X100">
        <v>2011</v>
      </c>
      <c r="Y100" s="7" t="s">
        <v>65</v>
      </c>
      <c r="Z100" s="7" t="s">
        <v>68</v>
      </c>
      <c r="AA100" s="7" t="s">
        <v>65</v>
      </c>
      <c r="AB100" s="186" t="str">
        <f t="shared" si="11"/>
        <v>Ireland v Australia</v>
      </c>
      <c r="AC100" s="268">
        <f t="shared" si="10"/>
        <v>0</v>
      </c>
    </row>
    <row r="101" spans="23:29" x14ac:dyDescent="0.45">
      <c r="W101" t="s">
        <v>217</v>
      </c>
      <c r="X101">
        <v>2011</v>
      </c>
      <c r="Y101" s="7" t="s">
        <v>65</v>
      </c>
      <c r="Z101" s="7" t="s">
        <v>153</v>
      </c>
      <c r="AA101" s="7" t="s">
        <v>65</v>
      </c>
      <c r="AB101" s="186" t="str">
        <f t="shared" si="11"/>
        <v>Ireland v Italy</v>
      </c>
      <c r="AC101" s="268">
        <f t="shared" si="10"/>
        <v>0</v>
      </c>
    </row>
    <row r="102" spans="23:29" x14ac:dyDescent="0.45">
      <c r="W102" t="s">
        <v>217</v>
      </c>
      <c r="X102">
        <v>2011</v>
      </c>
      <c r="Y102" s="7" t="s">
        <v>153</v>
      </c>
      <c r="Z102" s="7" t="s">
        <v>68</v>
      </c>
      <c r="AA102" s="7" t="s">
        <v>68</v>
      </c>
      <c r="AB102" s="186" t="str">
        <f t="shared" si="11"/>
        <v>Italy v Australia</v>
      </c>
      <c r="AC102" s="268">
        <f t="shared" si="10"/>
        <v>0</v>
      </c>
    </row>
    <row r="103" spans="23:29" x14ac:dyDescent="0.45">
      <c r="W103" t="s">
        <v>217</v>
      </c>
      <c r="X103">
        <v>2011</v>
      </c>
      <c r="Y103" s="7" t="s">
        <v>63</v>
      </c>
      <c r="Z103" s="7" t="s">
        <v>128</v>
      </c>
      <c r="AA103" s="7" t="s">
        <v>128</v>
      </c>
      <c r="AB103" s="186" t="str">
        <f t="shared" si="11"/>
        <v>Scotland v Argentina</v>
      </c>
      <c r="AC103" s="268">
        <f t="shared" si="10"/>
        <v>1</v>
      </c>
    </row>
    <row r="104" spans="23:29" x14ac:dyDescent="0.45">
      <c r="W104" t="s">
        <v>217</v>
      </c>
      <c r="X104">
        <v>2011</v>
      </c>
      <c r="Y104" s="7" t="s">
        <v>64</v>
      </c>
      <c r="Z104" s="7" t="s">
        <v>69</v>
      </c>
      <c r="AA104" s="7" t="s">
        <v>69</v>
      </c>
      <c r="AB104" s="186" t="str">
        <f t="shared" si="11"/>
        <v>Wales v South Africa</v>
      </c>
      <c r="AC104" s="268">
        <f t="shared" si="10"/>
        <v>0</v>
      </c>
    </row>
    <row r="105" spans="23:29" x14ac:dyDescent="0.45">
      <c r="W105" t="s">
        <v>219</v>
      </c>
      <c r="X105">
        <v>2011</v>
      </c>
      <c r="Y105" s="7" t="s">
        <v>128</v>
      </c>
      <c r="Z105" s="7" t="s">
        <v>67</v>
      </c>
      <c r="AA105" s="7" t="s">
        <v>67</v>
      </c>
      <c r="AB105" s="186" t="str">
        <f t="shared" si="11"/>
        <v>Argentina v New Zealand</v>
      </c>
      <c r="AC105" s="268">
        <f t="shared" si="10"/>
        <v>1</v>
      </c>
    </row>
    <row r="106" spans="23:29" x14ac:dyDescent="0.45">
      <c r="W106" t="s">
        <v>219</v>
      </c>
      <c r="X106">
        <v>2011</v>
      </c>
      <c r="Y106" s="7" t="s">
        <v>61</v>
      </c>
      <c r="Z106" s="7" t="s">
        <v>62</v>
      </c>
      <c r="AA106" s="7" t="s">
        <v>62</v>
      </c>
      <c r="AB106" s="186" t="str">
        <f t="shared" si="11"/>
        <v>England v France</v>
      </c>
      <c r="AC106" s="268">
        <f t="shared" si="10"/>
        <v>0</v>
      </c>
    </row>
    <row r="107" spans="23:29" x14ac:dyDescent="0.45">
      <c r="W107" t="s">
        <v>219</v>
      </c>
      <c r="X107">
        <v>2011</v>
      </c>
      <c r="Y107" s="7" t="s">
        <v>69</v>
      </c>
      <c r="Z107" s="7" t="s">
        <v>68</v>
      </c>
      <c r="AA107" s="7" t="s">
        <v>68</v>
      </c>
      <c r="AB107" s="186" t="str">
        <f t="shared" si="11"/>
        <v>South Africa v Australia</v>
      </c>
      <c r="AC107" s="268">
        <f t="shared" si="10"/>
        <v>0</v>
      </c>
    </row>
    <row r="108" spans="23:29" x14ac:dyDescent="0.45">
      <c r="W108" t="s">
        <v>219</v>
      </c>
      <c r="X108">
        <v>2011</v>
      </c>
      <c r="Y108" s="7" t="s">
        <v>64</v>
      </c>
      <c r="Z108" s="7" t="s">
        <v>65</v>
      </c>
      <c r="AA108" s="7" t="s">
        <v>64</v>
      </c>
      <c r="AB108" s="186" t="str">
        <f t="shared" si="11"/>
        <v>Wales v Ireland</v>
      </c>
      <c r="AC108" s="268">
        <f t="shared" si="10"/>
        <v>0</v>
      </c>
    </row>
    <row r="109" spans="23:29" x14ac:dyDescent="0.45">
      <c r="W109" t="s">
        <v>220</v>
      </c>
      <c r="X109">
        <v>2011</v>
      </c>
      <c r="Y109" s="7" t="s">
        <v>68</v>
      </c>
      <c r="Z109" s="7" t="s">
        <v>67</v>
      </c>
      <c r="AA109" s="7" t="s">
        <v>67</v>
      </c>
      <c r="AB109" s="186" t="str">
        <f t="shared" si="11"/>
        <v>Australia v New Zealand</v>
      </c>
      <c r="AC109" s="268">
        <f t="shared" si="10"/>
        <v>0</v>
      </c>
    </row>
    <row r="110" spans="23:29" x14ac:dyDescent="0.45">
      <c r="W110" t="s">
        <v>220</v>
      </c>
      <c r="X110">
        <v>2011</v>
      </c>
      <c r="Y110" s="7" t="s">
        <v>64</v>
      </c>
      <c r="Z110" s="7" t="s">
        <v>62</v>
      </c>
      <c r="AA110" s="7" t="s">
        <v>62</v>
      </c>
      <c r="AB110" s="186" t="str">
        <f t="shared" si="11"/>
        <v>Wales v France</v>
      </c>
      <c r="AC110" s="268">
        <f t="shared" si="10"/>
        <v>0</v>
      </c>
    </row>
    <row r="111" spans="23:29" x14ac:dyDescent="0.45">
      <c r="W111" t="s">
        <v>221</v>
      </c>
      <c r="X111">
        <v>2011</v>
      </c>
      <c r="Y111" s="7" t="s">
        <v>64</v>
      </c>
      <c r="Z111" s="7" t="s">
        <v>68</v>
      </c>
      <c r="AA111" s="7" t="s">
        <v>68</v>
      </c>
      <c r="AB111" s="186" t="str">
        <f t="shared" si="11"/>
        <v>Wales v Australia</v>
      </c>
      <c r="AC111" s="268">
        <f t="shared" si="10"/>
        <v>0</v>
      </c>
    </row>
    <row r="112" spans="23:29" x14ac:dyDescent="0.45">
      <c r="W112" t="s">
        <v>222</v>
      </c>
      <c r="X112">
        <v>2011</v>
      </c>
      <c r="Y112" s="7" t="s">
        <v>62</v>
      </c>
      <c r="Z112" s="7" t="s">
        <v>67</v>
      </c>
      <c r="AA112" s="7" t="s">
        <v>67</v>
      </c>
      <c r="AB112" s="186" t="str">
        <f t="shared" si="11"/>
        <v>France v New Zealand</v>
      </c>
      <c r="AC112" s="268">
        <f t="shared" si="10"/>
        <v>0</v>
      </c>
    </row>
    <row r="113" spans="23:29" x14ac:dyDescent="0.45">
      <c r="W113" t="s">
        <v>217</v>
      </c>
      <c r="X113">
        <v>2015</v>
      </c>
      <c r="Y113" s="7" t="s">
        <v>128</v>
      </c>
      <c r="Z113" s="7" t="s">
        <v>67</v>
      </c>
      <c r="AA113" s="7" t="s">
        <v>67</v>
      </c>
      <c r="AB113" s="186" t="str">
        <f t="shared" si="11"/>
        <v>Argentina v New Zealand</v>
      </c>
      <c r="AC113" s="268">
        <f t="shared" si="10"/>
        <v>1</v>
      </c>
    </row>
    <row r="114" spans="23:29" x14ac:dyDescent="0.45">
      <c r="W114" t="s">
        <v>217</v>
      </c>
      <c r="X114">
        <v>2015</v>
      </c>
      <c r="Y114" s="7" t="s">
        <v>61</v>
      </c>
      <c r="Z114" s="7" t="s">
        <v>64</v>
      </c>
      <c r="AA114" s="7" t="s">
        <v>64</v>
      </c>
      <c r="AB114" s="186" t="str">
        <f t="shared" si="11"/>
        <v>England v Wales</v>
      </c>
      <c r="AC114" s="268">
        <f t="shared" si="10"/>
        <v>0</v>
      </c>
    </row>
    <row r="115" spans="23:29" x14ac:dyDescent="0.45">
      <c r="W115" t="s">
        <v>217</v>
      </c>
      <c r="X115">
        <v>2015</v>
      </c>
      <c r="Y115" s="7" t="s">
        <v>61</v>
      </c>
      <c r="Z115" s="7" t="s">
        <v>68</v>
      </c>
      <c r="AA115" s="7" t="s">
        <v>68</v>
      </c>
      <c r="AB115" s="186" t="str">
        <f t="shared" si="11"/>
        <v>England v Australia</v>
      </c>
      <c r="AC115" s="268">
        <f t="shared" si="10"/>
        <v>0</v>
      </c>
    </row>
    <row r="116" spans="23:29" x14ac:dyDescent="0.45">
      <c r="W116" t="s">
        <v>217</v>
      </c>
      <c r="X116">
        <v>2015</v>
      </c>
      <c r="Y116" s="7" t="s">
        <v>62</v>
      </c>
      <c r="Z116" s="7" t="s">
        <v>153</v>
      </c>
      <c r="AA116" s="7" t="s">
        <v>62</v>
      </c>
      <c r="AB116" s="186" t="str">
        <f t="shared" si="11"/>
        <v>France v Italy</v>
      </c>
      <c r="AC116" s="268">
        <f t="shared" si="10"/>
        <v>0</v>
      </c>
    </row>
    <row r="117" spans="23:29" x14ac:dyDescent="0.45">
      <c r="W117" t="s">
        <v>217</v>
      </c>
      <c r="X117">
        <v>2015</v>
      </c>
      <c r="Y117" s="7" t="s">
        <v>65</v>
      </c>
      <c r="Z117" s="7" t="s">
        <v>62</v>
      </c>
      <c r="AA117" s="7" t="s">
        <v>65</v>
      </c>
      <c r="AB117" s="186" t="str">
        <f t="shared" si="11"/>
        <v>Ireland v France</v>
      </c>
      <c r="AC117" s="268">
        <f t="shared" si="10"/>
        <v>0</v>
      </c>
    </row>
    <row r="118" spans="23:29" x14ac:dyDescent="0.45">
      <c r="W118" t="s">
        <v>217</v>
      </c>
      <c r="X118">
        <v>2015</v>
      </c>
      <c r="Y118" s="7" t="s">
        <v>65</v>
      </c>
      <c r="Z118" s="7" t="s">
        <v>153</v>
      </c>
      <c r="AA118" s="7" t="s">
        <v>65</v>
      </c>
      <c r="AB118" s="186" t="str">
        <f t="shared" si="11"/>
        <v>Ireland v Italy</v>
      </c>
      <c r="AC118" s="268">
        <f t="shared" si="10"/>
        <v>0</v>
      </c>
    </row>
    <row r="119" spans="23:29" x14ac:dyDescent="0.45">
      <c r="W119" t="s">
        <v>217</v>
      </c>
      <c r="X119">
        <v>2015</v>
      </c>
      <c r="Y119" s="7" t="s">
        <v>63</v>
      </c>
      <c r="Z119" s="7" t="s">
        <v>69</v>
      </c>
      <c r="AA119" s="7" t="s">
        <v>69</v>
      </c>
      <c r="AB119" s="186" t="str">
        <f t="shared" si="11"/>
        <v>Scotland v South Africa</v>
      </c>
      <c r="AC119" s="268">
        <f t="shared" si="10"/>
        <v>0</v>
      </c>
    </row>
    <row r="120" spans="23:29" x14ac:dyDescent="0.45">
      <c r="W120" t="s">
        <v>217</v>
      </c>
      <c r="X120">
        <v>2015</v>
      </c>
      <c r="Y120" s="7" t="s">
        <v>64</v>
      </c>
      <c r="Z120" s="7" t="s">
        <v>68</v>
      </c>
      <c r="AA120" s="7" t="s">
        <v>68</v>
      </c>
      <c r="AB120" s="186" t="str">
        <f t="shared" si="11"/>
        <v>Wales v Australia</v>
      </c>
      <c r="AC120" s="268">
        <f t="shared" si="10"/>
        <v>0</v>
      </c>
    </row>
    <row r="121" spans="23:29" x14ac:dyDescent="0.45">
      <c r="W121" t="s">
        <v>219</v>
      </c>
      <c r="X121">
        <v>2015</v>
      </c>
      <c r="Y121" s="7" t="s">
        <v>62</v>
      </c>
      <c r="Z121" s="7" t="s">
        <v>67</v>
      </c>
      <c r="AA121" s="7" t="s">
        <v>67</v>
      </c>
      <c r="AB121" s="186" t="str">
        <f t="shared" si="11"/>
        <v>France v New Zealand</v>
      </c>
      <c r="AC121" s="268">
        <f t="shared" si="10"/>
        <v>0</v>
      </c>
    </row>
    <row r="122" spans="23:29" x14ac:dyDescent="0.45">
      <c r="W122" t="s">
        <v>219</v>
      </c>
      <c r="X122">
        <v>2015</v>
      </c>
      <c r="Y122" s="7" t="s">
        <v>65</v>
      </c>
      <c r="Z122" s="7" t="s">
        <v>128</v>
      </c>
      <c r="AA122" s="7" t="s">
        <v>128</v>
      </c>
      <c r="AB122" s="186" t="str">
        <f t="shared" si="11"/>
        <v>Ireland v Argentina</v>
      </c>
      <c r="AC122" s="268">
        <f t="shared" si="10"/>
        <v>1</v>
      </c>
    </row>
    <row r="123" spans="23:29" x14ac:dyDescent="0.45">
      <c r="W123" t="s">
        <v>219</v>
      </c>
      <c r="X123">
        <v>2015</v>
      </c>
      <c r="Y123" s="7" t="s">
        <v>63</v>
      </c>
      <c r="Z123" s="7" t="s">
        <v>68</v>
      </c>
      <c r="AA123" s="7" t="s">
        <v>68</v>
      </c>
      <c r="AB123" s="186" t="str">
        <f t="shared" si="11"/>
        <v>Scotland v Australia</v>
      </c>
      <c r="AC123" s="268">
        <f t="shared" si="10"/>
        <v>0</v>
      </c>
    </row>
    <row r="124" spans="23:29" x14ac:dyDescent="0.45">
      <c r="W124" t="s">
        <v>219</v>
      </c>
      <c r="X124">
        <v>2015</v>
      </c>
      <c r="Y124" s="7" t="s">
        <v>64</v>
      </c>
      <c r="Z124" s="7" t="s">
        <v>69</v>
      </c>
      <c r="AA124" s="7" t="s">
        <v>69</v>
      </c>
      <c r="AB124" s="186" t="str">
        <f t="shared" si="11"/>
        <v>Wales v South Africa</v>
      </c>
      <c r="AC124" s="268">
        <f t="shared" si="10"/>
        <v>0</v>
      </c>
    </row>
    <row r="125" spans="23:29" x14ac:dyDescent="0.45">
      <c r="W125" t="s">
        <v>220</v>
      </c>
      <c r="X125">
        <v>2015</v>
      </c>
      <c r="Y125" s="7" t="s">
        <v>128</v>
      </c>
      <c r="Z125" s="7" t="s">
        <v>68</v>
      </c>
      <c r="AA125" s="7" t="s">
        <v>68</v>
      </c>
      <c r="AB125" s="186" t="str">
        <f t="shared" si="11"/>
        <v>Argentina v Australia</v>
      </c>
      <c r="AC125" s="268">
        <f t="shared" si="10"/>
        <v>1</v>
      </c>
    </row>
    <row r="126" spans="23:29" x14ac:dyDescent="0.45">
      <c r="W126" t="s">
        <v>220</v>
      </c>
      <c r="X126">
        <v>2015</v>
      </c>
      <c r="Y126" s="7" t="s">
        <v>69</v>
      </c>
      <c r="Z126" s="7" t="s">
        <v>67</v>
      </c>
      <c r="AA126" s="7" t="s">
        <v>67</v>
      </c>
      <c r="AB126" s="186" t="str">
        <f t="shared" si="11"/>
        <v>South Africa v New Zealand</v>
      </c>
      <c r="AC126" s="268">
        <f t="shared" si="10"/>
        <v>0</v>
      </c>
    </row>
    <row r="127" spans="23:29" x14ac:dyDescent="0.45">
      <c r="W127" t="s">
        <v>221</v>
      </c>
      <c r="X127">
        <v>2015</v>
      </c>
      <c r="Y127" s="7" t="s">
        <v>69</v>
      </c>
      <c r="Z127" s="7" t="s">
        <v>128</v>
      </c>
      <c r="AA127" s="7" t="s">
        <v>69</v>
      </c>
      <c r="AB127" s="186" t="str">
        <f t="shared" si="11"/>
        <v>South Africa v Argentina</v>
      </c>
      <c r="AC127" s="268">
        <f t="shared" si="10"/>
        <v>1</v>
      </c>
    </row>
    <row r="128" spans="23:29" x14ac:dyDescent="0.45">
      <c r="W128" t="s">
        <v>222</v>
      </c>
      <c r="X128">
        <v>2015</v>
      </c>
      <c r="Y128" s="7" t="s">
        <v>68</v>
      </c>
      <c r="Z128" s="7" t="s">
        <v>67</v>
      </c>
      <c r="AA128" s="7" t="s">
        <v>67</v>
      </c>
      <c r="AB128" s="186" t="str">
        <f t="shared" si="11"/>
        <v>Australia v New Zealand</v>
      </c>
      <c r="AC128" s="268">
        <f t="shared" si="10"/>
        <v>0</v>
      </c>
    </row>
    <row r="129" spans="23:29" x14ac:dyDescent="0.45">
      <c r="W129" t="s">
        <v>217</v>
      </c>
      <c r="X129">
        <v>2019</v>
      </c>
      <c r="Y129" s="7" t="s">
        <v>61</v>
      </c>
      <c r="Z129" s="7" t="s">
        <v>128</v>
      </c>
      <c r="AA129" s="7" t="s">
        <v>61</v>
      </c>
      <c r="AB129" s="186" t="str">
        <f t="shared" si="11"/>
        <v>England v Argentina</v>
      </c>
      <c r="AC129" s="268">
        <f t="shared" si="10"/>
        <v>1</v>
      </c>
    </row>
    <row r="130" spans="23:29" x14ac:dyDescent="0.45">
      <c r="W130" t="s">
        <v>217</v>
      </c>
      <c r="X130">
        <v>2019</v>
      </c>
      <c r="Y130" s="7" t="s">
        <v>62</v>
      </c>
      <c r="Z130" s="7" t="s">
        <v>128</v>
      </c>
      <c r="AA130" s="7" t="s">
        <v>62</v>
      </c>
      <c r="AB130" s="186" t="str">
        <f t="shared" si="11"/>
        <v>France v Argentina</v>
      </c>
      <c r="AC130" s="268">
        <f t="shared" si="10"/>
        <v>1</v>
      </c>
    </row>
    <row r="131" spans="23:29" x14ac:dyDescent="0.45">
      <c r="W131" t="s">
        <v>217</v>
      </c>
      <c r="X131">
        <v>2019</v>
      </c>
      <c r="Y131" s="7" t="s">
        <v>63</v>
      </c>
      <c r="Z131" s="7" t="s">
        <v>65</v>
      </c>
      <c r="AA131" s="7" t="s">
        <v>65</v>
      </c>
      <c r="AB131" s="186" t="str">
        <f t="shared" ref="AB131:AB155" si="12">Y131&amp;" v "&amp;Z131</f>
        <v>Scotland v Ireland</v>
      </c>
      <c r="AC131" s="268">
        <f t="shared" si="10"/>
        <v>0</v>
      </c>
    </row>
    <row r="132" spans="23:29" x14ac:dyDescent="0.45">
      <c r="W132" t="s">
        <v>217</v>
      </c>
      <c r="X132">
        <v>2019</v>
      </c>
      <c r="Y132" s="7" t="s">
        <v>69</v>
      </c>
      <c r="Z132" s="7" t="s">
        <v>67</v>
      </c>
      <c r="AA132" s="7" t="s">
        <v>67</v>
      </c>
      <c r="AB132" s="186" t="str">
        <f t="shared" si="12"/>
        <v>South Africa v New Zealand</v>
      </c>
      <c r="AC132" s="268">
        <f t="shared" ref="AC132:AC155" si="13">IF(ISERROR(SEARCH($AC$2,AB132)),0,1)</f>
        <v>0</v>
      </c>
    </row>
    <row r="133" spans="23:29" x14ac:dyDescent="0.45">
      <c r="W133" t="s">
        <v>217</v>
      </c>
      <c r="X133">
        <v>2019</v>
      </c>
      <c r="Y133" s="7" t="s">
        <v>64</v>
      </c>
      <c r="Z133" s="7" t="s">
        <v>68</v>
      </c>
      <c r="AA133" s="7" t="s">
        <v>64</v>
      </c>
      <c r="AB133" s="186" t="str">
        <f t="shared" si="12"/>
        <v>Wales v Australia</v>
      </c>
      <c r="AC133" s="268">
        <f t="shared" si="13"/>
        <v>0</v>
      </c>
    </row>
    <row r="134" spans="23:29" x14ac:dyDescent="0.45">
      <c r="W134" t="s">
        <v>219</v>
      </c>
      <c r="X134">
        <v>2019</v>
      </c>
      <c r="Y134" s="7" t="s">
        <v>61</v>
      </c>
      <c r="Z134" s="7" t="s">
        <v>68</v>
      </c>
      <c r="AA134" s="7" t="s">
        <v>61</v>
      </c>
      <c r="AB134" s="186" t="str">
        <f t="shared" si="12"/>
        <v>England v Australia</v>
      </c>
      <c r="AC134" s="268">
        <f t="shared" si="13"/>
        <v>0</v>
      </c>
    </row>
    <row r="135" spans="23:29" x14ac:dyDescent="0.45">
      <c r="W135" t="s">
        <v>219</v>
      </c>
      <c r="X135">
        <v>2019</v>
      </c>
      <c r="Y135" s="7" t="s">
        <v>65</v>
      </c>
      <c r="Z135" s="7" t="s">
        <v>67</v>
      </c>
      <c r="AA135" s="7" t="s">
        <v>67</v>
      </c>
      <c r="AB135" s="186" t="str">
        <f t="shared" si="12"/>
        <v>Ireland v New Zealand</v>
      </c>
      <c r="AC135" s="268">
        <f t="shared" si="13"/>
        <v>0</v>
      </c>
    </row>
    <row r="136" spans="23:29" x14ac:dyDescent="0.45">
      <c r="W136" t="s">
        <v>219</v>
      </c>
      <c r="X136">
        <v>2019</v>
      </c>
      <c r="Y136" s="7" t="s">
        <v>156</v>
      </c>
      <c r="Z136" s="7" t="s">
        <v>69</v>
      </c>
      <c r="AA136" s="7" t="s">
        <v>69</v>
      </c>
      <c r="AB136" s="186" t="str">
        <f t="shared" si="12"/>
        <v>Japan v South Africa</v>
      </c>
      <c r="AC136" s="268">
        <f t="shared" si="13"/>
        <v>0</v>
      </c>
    </row>
    <row r="137" spans="23:29" x14ac:dyDescent="0.45">
      <c r="W137" t="s">
        <v>219</v>
      </c>
      <c r="X137">
        <v>2019</v>
      </c>
      <c r="Y137" s="7" t="s">
        <v>64</v>
      </c>
      <c r="Z137" s="7" t="s">
        <v>62</v>
      </c>
      <c r="AA137" s="7" t="s">
        <v>64</v>
      </c>
      <c r="AB137" s="186" t="str">
        <f t="shared" si="12"/>
        <v>Wales v France</v>
      </c>
      <c r="AC137" s="268">
        <f t="shared" si="13"/>
        <v>0</v>
      </c>
    </row>
    <row r="138" spans="23:29" x14ac:dyDescent="0.45">
      <c r="W138" t="s">
        <v>220</v>
      </c>
      <c r="X138">
        <v>2019</v>
      </c>
      <c r="Y138" s="7" t="s">
        <v>61</v>
      </c>
      <c r="Z138" s="7" t="s">
        <v>67</v>
      </c>
      <c r="AA138" s="7" t="s">
        <v>61</v>
      </c>
      <c r="AB138" s="186" t="str">
        <f t="shared" si="12"/>
        <v>England v New Zealand</v>
      </c>
      <c r="AC138" s="268">
        <f t="shared" si="13"/>
        <v>0</v>
      </c>
    </row>
    <row r="139" spans="23:29" x14ac:dyDescent="0.45">
      <c r="W139" t="s">
        <v>220</v>
      </c>
      <c r="X139">
        <v>2019</v>
      </c>
      <c r="Y139" s="7" t="s">
        <v>64</v>
      </c>
      <c r="Z139" s="7" t="s">
        <v>69</v>
      </c>
      <c r="AA139" s="7" t="s">
        <v>69</v>
      </c>
      <c r="AB139" s="186" t="str">
        <f t="shared" si="12"/>
        <v>Wales v South Africa</v>
      </c>
      <c r="AC139" s="268">
        <f t="shared" si="13"/>
        <v>0</v>
      </c>
    </row>
    <row r="140" spans="23:29" x14ac:dyDescent="0.45">
      <c r="W140" t="s">
        <v>221</v>
      </c>
      <c r="X140">
        <v>2019</v>
      </c>
      <c r="Y140" s="7" t="s">
        <v>64</v>
      </c>
      <c r="Z140" s="7" t="s">
        <v>67</v>
      </c>
      <c r="AA140" s="7" t="s">
        <v>67</v>
      </c>
      <c r="AB140" s="186" t="str">
        <f t="shared" si="12"/>
        <v>Wales v New Zealand</v>
      </c>
      <c r="AC140" s="268">
        <f t="shared" si="13"/>
        <v>0</v>
      </c>
    </row>
    <row r="141" spans="23:29" x14ac:dyDescent="0.45">
      <c r="W141" t="s">
        <v>222</v>
      </c>
      <c r="X141">
        <v>2019</v>
      </c>
      <c r="Y141" s="7" t="s">
        <v>61</v>
      </c>
      <c r="Z141" s="7" t="s">
        <v>69</v>
      </c>
      <c r="AA141" s="7" t="s">
        <v>69</v>
      </c>
      <c r="AB141" s="186" t="str">
        <f t="shared" si="12"/>
        <v>England v South Africa</v>
      </c>
      <c r="AC141" s="268">
        <f t="shared" si="13"/>
        <v>0</v>
      </c>
    </row>
    <row r="142" spans="23:29" x14ac:dyDescent="0.45">
      <c r="W142" t="s">
        <v>217</v>
      </c>
      <c r="X142">
        <v>2023</v>
      </c>
      <c r="Y142" s="7" t="s">
        <v>61</v>
      </c>
      <c r="Z142" s="7" t="s">
        <v>128</v>
      </c>
      <c r="AA142" s="7" t="s">
        <v>61</v>
      </c>
      <c r="AB142" s="186" t="str">
        <f t="shared" si="12"/>
        <v>England v Argentina</v>
      </c>
      <c r="AC142" s="268">
        <f t="shared" si="13"/>
        <v>1</v>
      </c>
    </row>
    <row r="143" spans="23:29" x14ac:dyDescent="0.45">
      <c r="W143" t="s">
        <v>217</v>
      </c>
      <c r="X143">
        <v>2023</v>
      </c>
      <c r="Y143" s="7" t="s">
        <v>62</v>
      </c>
      <c r="Z143" s="7" t="s">
        <v>67</v>
      </c>
      <c r="AA143" s="7" t="s">
        <v>62</v>
      </c>
      <c r="AB143" s="186" t="str">
        <f t="shared" si="12"/>
        <v>France v New Zealand</v>
      </c>
      <c r="AC143" s="268">
        <f t="shared" si="13"/>
        <v>0</v>
      </c>
    </row>
    <row r="144" spans="23:29" x14ac:dyDescent="0.45">
      <c r="W144" t="s">
        <v>217</v>
      </c>
      <c r="X144">
        <v>2023</v>
      </c>
      <c r="Y144" s="7" t="s">
        <v>65</v>
      </c>
      <c r="Z144" s="7" t="s">
        <v>69</v>
      </c>
      <c r="AA144" s="7" t="s">
        <v>65</v>
      </c>
      <c r="AB144" s="186" t="str">
        <f t="shared" si="12"/>
        <v>Ireland v South Africa</v>
      </c>
      <c r="AC144" s="268">
        <f t="shared" si="13"/>
        <v>0</v>
      </c>
    </row>
    <row r="145" spans="23:29" x14ac:dyDescent="0.45">
      <c r="W145" t="s">
        <v>217</v>
      </c>
      <c r="X145">
        <v>2023</v>
      </c>
      <c r="Y145" s="7" t="s">
        <v>153</v>
      </c>
      <c r="Z145" s="7" t="s">
        <v>67</v>
      </c>
      <c r="AA145" s="7" t="s">
        <v>67</v>
      </c>
      <c r="AB145" s="186" t="str">
        <f t="shared" si="12"/>
        <v>Italy v New Zealand</v>
      </c>
      <c r="AC145" s="268">
        <f t="shared" si="13"/>
        <v>0</v>
      </c>
    </row>
    <row r="146" spans="23:29" x14ac:dyDescent="0.45">
      <c r="W146" t="s">
        <v>217</v>
      </c>
      <c r="X146">
        <v>2023</v>
      </c>
      <c r="Y146" s="7" t="s">
        <v>63</v>
      </c>
      <c r="Z146" s="7" t="s">
        <v>69</v>
      </c>
      <c r="AA146" s="7" t="s">
        <v>69</v>
      </c>
      <c r="AB146" s="186" t="str">
        <f t="shared" si="12"/>
        <v>Scotland v South Africa</v>
      </c>
      <c r="AC146" s="268">
        <f t="shared" si="13"/>
        <v>0</v>
      </c>
    </row>
    <row r="147" spans="23:29" x14ac:dyDescent="0.45">
      <c r="W147" t="s">
        <v>217</v>
      </c>
      <c r="X147">
        <v>2023</v>
      </c>
      <c r="Y147" s="7" t="s">
        <v>64</v>
      </c>
      <c r="Z147" s="7" t="s">
        <v>68</v>
      </c>
      <c r="AA147" s="7" t="s">
        <v>64</v>
      </c>
      <c r="AB147" s="186" t="str">
        <f t="shared" si="12"/>
        <v>Wales v Australia</v>
      </c>
      <c r="AC147" s="268">
        <f t="shared" si="13"/>
        <v>0</v>
      </c>
    </row>
    <row r="148" spans="23:29" x14ac:dyDescent="0.45">
      <c r="W148" t="s">
        <v>219</v>
      </c>
      <c r="X148">
        <v>2023</v>
      </c>
      <c r="Y148" s="7" t="s">
        <v>61</v>
      </c>
      <c r="Z148" s="7" t="s">
        <v>155</v>
      </c>
      <c r="AA148" s="7" t="s">
        <v>61</v>
      </c>
      <c r="AB148" s="186" t="str">
        <f t="shared" si="12"/>
        <v>England v Fiji</v>
      </c>
      <c r="AC148" s="268">
        <f t="shared" si="13"/>
        <v>0</v>
      </c>
    </row>
    <row r="149" spans="23:29" x14ac:dyDescent="0.45">
      <c r="W149" t="s">
        <v>219</v>
      </c>
      <c r="X149">
        <v>2023</v>
      </c>
      <c r="Y149" s="7" t="s">
        <v>62</v>
      </c>
      <c r="Z149" s="7" t="s">
        <v>69</v>
      </c>
      <c r="AA149" s="7" t="s">
        <v>69</v>
      </c>
      <c r="AB149" s="186" t="str">
        <f t="shared" si="12"/>
        <v>France v South Africa</v>
      </c>
      <c r="AC149" s="268">
        <f t="shared" si="13"/>
        <v>0</v>
      </c>
    </row>
    <row r="150" spans="23:29" x14ac:dyDescent="0.45">
      <c r="W150" t="s">
        <v>219</v>
      </c>
      <c r="X150">
        <v>2023</v>
      </c>
      <c r="Y150" s="7" t="s">
        <v>65</v>
      </c>
      <c r="Z150" s="7" t="s">
        <v>67</v>
      </c>
      <c r="AA150" s="7" t="s">
        <v>67</v>
      </c>
      <c r="AB150" s="186" t="str">
        <f t="shared" si="12"/>
        <v>Ireland v New Zealand</v>
      </c>
      <c r="AC150" s="268">
        <f t="shared" si="13"/>
        <v>0</v>
      </c>
    </row>
    <row r="151" spans="23:29" x14ac:dyDescent="0.45">
      <c r="W151" t="s">
        <v>219</v>
      </c>
      <c r="X151">
        <v>2023</v>
      </c>
      <c r="Y151" s="7" t="s">
        <v>64</v>
      </c>
      <c r="Z151" s="7" t="s">
        <v>128</v>
      </c>
      <c r="AA151" s="7" t="s">
        <v>128</v>
      </c>
      <c r="AB151" s="186" t="str">
        <f t="shared" si="12"/>
        <v>Wales v Argentina</v>
      </c>
      <c r="AC151" s="268">
        <f t="shared" si="13"/>
        <v>1</v>
      </c>
    </row>
    <row r="152" spans="23:29" x14ac:dyDescent="0.45">
      <c r="W152" t="s">
        <v>220</v>
      </c>
      <c r="X152">
        <v>2023</v>
      </c>
      <c r="Y152" s="7" t="s">
        <v>128</v>
      </c>
      <c r="Z152" s="7" t="s">
        <v>67</v>
      </c>
      <c r="AA152" s="7" t="s">
        <v>67</v>
      </c>
      <c r="AB152" s="186" t="str">
        <f t="shared" si="12"/>
        <v>Argentina v New Zealand</v>
      </c>
      <c r="AC152" s="268">
        <f t="shared" si="13"/>
        <v>1</v>
      </c>
    </row>
    <row r="153" spans="23:29" x14ac:dyDescent="0.45">
      <c r="W153" t="s">
        <v>220</v>
      </c>
      <c r="X153">
        <v>2023</v>
      </c>
      <c r="Y153" s="7" t="s">
        <v>61</v>
      </c>
      <c r="Z153" s="7" t="s">
        <v>69</v>
      </c>
      <c r="AA153" s="7" t="s">
        <v>69</v>
      </c>
      <c r="AB153" s="186" t="str">
        <f t="shared" si="12"/>
        <v>England v South Africa</v>
      </c>
      <c r="AC153" s="268">
        <f t="shared" si="13"/>
        <v>0</v>
      </c>
    </row>
    <row r="154" spans="23:29" x14ac:dyDescent="0.45">
      <c r="W154" t="s">
        <v>221</v>
      </c>
      <c r="X154">
        <v>2023</v>
      </c>
      <c r="Y154" s="7" t="s">
        <v>61</v>
      </c>
      <c r="Z154" s="7" t="s">
        <v>128</v>
      </c>
      <c r="AA154" s="108" t="s">
        <v>61</v>
      </c>
      <c r="AB154" s="186" t="str">
        <f t="shared" si="12"/>
        <v>England v Argentina</v>
      </c>
      <c r="AC154" s="268">
        <f t="shared" si="13"/>
        <v>1</v>
      </c>
    </row>
    <row r="155" spans="23:29" x14ac:dyDescent="0.45">
      <c r="W155" t="s">
        <v>222</v>
      </c>
      <c r="X155">
        <v>2023</v>
      </c>
      <c r="Y155" s="7" t="s">
        <v>69</v>
      </c>
      <c r="Z155" s="7" t="s">
        <v>67</v>
      </c>
      <c r="AA155" s="7" t="s">
        <v>69</v>
      </c>
      <c r="AB155" s="186" t="str">
        <f t="shared" si="12"/>
        <v>South Africa v New Zealand</v>
      </c>
      <c r="AC155" s="268">
        <f t="shared" si="13"/>
        <v>0</v>
      </c>
    </row>
  </sheetData>
  <sheetProtection sheet="1" objects="1" scenarios="1" sort="0"/>
  <autoFilter ref="W2:AC155" xr:uid="{4979D559-1D64-4417-98EC-CD90FE8BF321}"/>
  <sortState xmlns:xlrd2="http://schemas.microsoft.com/office/spreadsheetml/2017/richdata2" ref="I4:Q17">
    <sortCondition descending="1" ref="Q4:Q17"/>
  </sortState>
  <mergeCells count="11">
    <mergeCell ref="I19:Q19"/>
    <mergeCell ref="M2:M3"/>
    <mergeCell ref="N2:N3"/>
    <mergeCell ref="O2:O3"/>
    <mergeCell ref="P2:P3"/>
    <mergeCell ref="Q2:Q3"/>
    <mergeCell ref="F4:G4"/>
    <mergeCell ref="I2:J3"/>
    <mergeCell ref="K2:K3"/>
    <mergeCell ref="L2:L3"/>
    <mergeCell ref="B2:G3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6B64-C655-4370-9470-86A238262206}">
  <sheetPr codeName="Sheet11"/>
  <dimension ref="A1:S71"/>
  <sheetViews>
    <sheetView workbookViewId="0">
      <selection activeCell="B2" sqref="B2"/>
    </sheetView>
  </sheetViews>
  <sheetFormatPr defaultRowHeight="12.75" x14ac:dyDescent="0.35"/>
  <cols>
    <col min="1" max="1" width="5.3984375" bestFit="1" customWidth="1"/>
    <col min="2" max="2" width="7.73046875" customWidth="1"/>
    <col min="3" max="3" width="5.265625" bestFit="1" customWidth="1"/>
    <col min="4" max="4" width="1.1328125" customWidth="1"/>
    <col min="5" max="5" width="5.3984375" style="7" bestFit="1" customWidth="1"/>
    <col min="6" max="10" width="4.73046875" style="7" customWidth="1"/>
    <col min="11" max="11" width="1.1328125" customWidth="1"/>
    <col min="12" max="12" width="7.265625" style="7" bestFit="1" customWidth="1"/>
    <col min="13" max="13" width="3" customWidth="1"/>
    <col min="14" max="14" width="2.73046875" style="344" bestFit="1" customWidth="1"/>
    <col min="15" max="15" width="5.86328125" bestFit="1" customWidth="1"/>
    <col min="16" max="16" width="4.265625" bestFit="1" customWidth="1"/>
    <col min="17" max="17" width="4.86328125" bestFit="1" customWidth="1"/>
    <col min="18" max="19" width="5.1328125" style="7" customWidth="1"/>
  </cols>
  <sheetData>
    <row r="1" spans="1:19" ht="13.15" x14ac:dyDescent="0.4">
      <c r="A1" s="343" t="s">
        <v>264</v>
      </c>
      <c r="B1" s="341">
        <v>1996</v>
      </c>
      <c r="P1" s="151" t="s">
        <v>6</v>
      </c>
      <c r="R1" s="297" t="s">
        <v>31</v>
      </c>
    </row>
    <row r="2" spans="1:19" ht="13.15" x14ac:dyDescent="0.4">
      <c r="A2" s="343" t="s">
        <v>265</v>
      </c>
      <c r="B2" s="341">
        <v>2025</v>
      </c>
      <c r="P2" s="108" t="s">
        <v>269</v>
      </c>
      <c r="Q2" s="108" t="s">
        <v>122</v>
      </c>
      <c r="R2" s="108" t="s">
        <v>269</v>
      </c>
      <c r="S2" s="108" t="s">
        <v>122</v>
      </c>
    </row>
    <row r="3" spans="1:19" x14ac:dyDescent="0.35">
      <c r="O3" s="345">
        <v>1996</v>
      </c>
      <c r="P3" s="346" t="str">
        <f ca="1">OFFSET(RankingsWorld!$X$6,MATCH('Data1984-2026World'!I16,RankingsWorld!$Y$7:$Y$61,0),0)</f>
        <v>Fra</v>
      </c>
      <c r="Q3" s="346" t="str">
        <f ca="1">OFFSET(RankingsWorld!$X$6,MATCH('Data1984-2026World'!J16,RankingsWorld!$Y$7:$Y$61,0),0)</f>
        <v>Wal</v>
      </c>
      <c r="R3" s="346"/>
      <c r="S3" s="346"/>
    </row>
    <row r="4" spans="1:19" ht="17.25" customHeight="1" x14ac:dyDescent="0.35">
      <c r="B4" s="433" t="s">
        <v>263</v>
      </c>
      <c r="C4" s="433"/>
      <c r="D4" s="149"/>
      <c r="E4" s="436" t="s">
        <v>75</v>
      </c>
      <c r="F4" s="437"/>
      <c r="G4" s="437"/>
      <c r="H4" s="437"/>
      <c r="I4" s="437"/>
      <c r="J4" s="438"/>
      <c r="K4" s="149"/>
      <c r="L4" s="434" t="s">
        <v>12</v>
      </c>
      <c r="O4" s="345">
        <f>O3+1</f>
        <v>1997</v>
      </c>
      <c r="P4" s="346" t="str">
        <f ca="1">OFFSET(RankingsWorld!$X$6,MATCH('Data1984-2026World'!I17,RankingsWorld!$Y$7:$Y$61,0),0)</f>
        <v>Fra</v>
      </c>
      <c r="Q4" s="346" t="str">
        <f ca="1">OFFSET(RankingsWorld!$X$6,MATCH('Data1984-2026World'!J17,RankingsWorld!$Y$7:$Y$61,0),0)</f>
        <v>Eng</v>
      </c>
      <c r="R4" s="346" t="str">
        <f ca="1">OFFSET(RankingsWorld!$X$6,MATCH('Data1984-2026World'!M17,RankingsWorld!$Y$7:$Y$61,0),0)</f>
        <v>Fra</v>
      </c>
      <c r="S4" s="346" t="str">
        <f ca="1">OFFSET(RankingsWorld!$X$6,MATCH('Data1984-2026World'!N17,RankingsWorld!$Y$7:$Y$61,0),0)</f>
        <v>Fra</v>
      </c>
    </row>
    <row r="5" spans="1:19" ht="17.25" customHeight="1" x14ac:dyDescent="0.35">
      <c r="B5" s="433"/>
      <c r="C5" s="433"/>
      <c r="D5" s="149"/>
      <c r="E5" s="329" t="s">
        <v>104</v>
      </c>
      <c r="F5" s="330" t="s">
        <v>105</v>
      </c>
      <c r="G5" s="331" t="s">
        <v>106</v>
      </c>
      <c r="H5" s="332" t="s">
        <v>131</v>
      </c>
      <c r="I5" s="333" t="s">
        <v>132</v>
      </c>
      <c r="J5" s="328" t="s">
        <v>262</v>
      </c>
      <c r="K5" s="149"/>
      <c r="L5" s="434"/>
      <c r="O5" s="345">
        <f t="shared" ref="O5:O10" si="0">O4+1</f>
        <v>1998</v>
      </c>
      <c r="P5" s="346" t="str">
        <f ca="1">OFFSET(RankingsWorld!$X$6,MATCH('Data1984-2026World'!I18,RankingsWorld!$Y$7:$Y$61,0),0)</f>
        <v>Eng</v>
      </c>
      <c r="Q5" s="346" t="str">
        <f ca="1">OFFSET(RankingsWorld!$X$6,MATCH('Data1984-2026World'!J18,RankingsWorld!$Y$7:$Y$61,0),0)</f>
        <v>Fra</v>
      </c>
      <c r="R5" s="346" t="str">
        <f ca="1">OFFSET(RankingsWorld!$X$6,MATCH('Data1984-2026World'!M18,RankingsWorld!$Y$7:$Y$61,0),0)</f>
        <v>Fra</v>
      </c>
      <c r="S5" s="346" t="str">
        <f ca="1">OFFSET(RankingsWorld!$X$6,MATCH('Data1984-2026World'!N18,RankingsWorld!$Y$7:$Y$61,0),0)</f>
        <v>Fra</v>
      </c>
    </row>
    <row r="6" spans="1:19" ht="4.5" customHeight="1" x14ac:dyDescent="0.35"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O6" s="345">
        <f t="shared" si="0"/>
        <v>1999</v>
      </c>
      <c r="P6" s="346" t="str">
        <f ca="1">OFFSET(RankingsWorld!$X$6,MATCH('Data1984-2026World'!I19,RankingsWorld!$Y$7:$Y$61,0),0)</f>
        <v>Ire</v>
      </c>
      <c r="Q6" s="346" t="str">
        <f ca="1">OFFSET(RankingsWorld!$X$6,MATCH('Data1984-2026World'!J19,RankingsWorld!$Y$7:$Y$61,0),0)</f>
        <v>Fra</v>
      </c>
      <c r="R6" s="346" t="str">
        <f ca="1">OFFSET(RankingsWorld!$X$6,MATCH('Data1984-2026World'!M19,RankingsWorld!$Y$7:$Y$61,0),0)</f>
        <v>Fra</v>
      </c>
      <c r="S6" s="346" t="str">
        <f ca="1">OFFSET(RankingsWorld!$X$6,MATCH('Data1984-2026World'!N19,RankingsWorld!$Y$7:$Y$61,0),0)</f>
        <v>Fra</v>
      </c>
    </row>
    <row r="7" spans="1:19" ht="13.9" customHeight="1" x14ac:dyDescent="0.35">
      <c r="B7" s="439" t="s">
        <v>74</v>
      </c>
      <c r="C7" s="335" t="s">
        <v>104</v>
      </c>
      <c r="D7" s="149"/>
      <c r="E7" s="144">
        <f ca="1">COUNTIFS($R:$R,$C7,$S:$S,E$5,$O:$O,"&gt;="&amp;$B$1,$O:$O,"&lt;="&amp;$B$2)+COUNTIFS($P:$P,$C7,$Q:$Q,E$5,$O:$O,"&gt;="&amp;$B$1,$O:$O,"&lt;="&amp;$B$2)</f>
        <v>5</v>
      </c>
      <c r="F7" s="178">
        <f t="shared" ref="F7:J12" ca="1" si="1">COUNTIFS($R:$R,$C7,$S:$S,F$5,$O:$O,"&gt;="&amp;$B$1,$O:$O,"&lt;="&amp;$B$2)+COUNTIFS($P:$P,$C7,$Q:$Q,F$5,$O:$O,"&gt;="&amp;$B$1,$O:$O,"&lt;="&amp;$B$2)</f>
        <v>13</v>
      </c>
      <c r="G7" s="178">
        <f t="shared" ca="1" si="1"/>
        <v>3</v>
      </c>
      <c r="H7" s="178">
        <f t="shared" ca="1" si="1"/>
        <v>1</v>
      </c>
      <c r="I7" s="178">
        <f t="shared" ca="1" si="1"/>
        <v>1</v>
      </c>
      <c r="J7" s="178">
        <f t="shared" ca="1" si="1"/>
        <v>0</v>
      </c>
      <c r="K7" s="149"/>
      <c r="L7" s="144">
        <f ca="1">SUM(E7:J7)</f>
        <v>23</v>
      </c>
      <c r="O7" s="345">
        <f t="shared" si="0"/>
        <v>2000</v>
      </c>
      <c r="P7" s="346" t="str">
        <f ca="1">OFFSET(RankingsWorld!$X$6,MATCH('Data1984-2026World'!I20,RankingsWorld!$Y$7:$Y$61,0),0)</f>
        <v>Eng</v>
      </c>
      <c r="Q7" s="346" t="str">
        <f ca="1">OFFSET(RankingsWorld!$X$6,MATCH('Data1984-2026World'!J20,RankingsWorld!$Y$7:$Y$61,0),0)</f>
        <v>Ire</v>
      </c>
      <c r="R7" s="346" t="str">
        <f ca="1">OFFSET(RankingsWorld!$X$6,MATCH('Data1984-2026World'!M20,RankingsWorld!$Y$7:$Y$61,0),0)</f>
        <v>Fra</v>
      </c>
      <c r="S7" s="346" t="str">
        <f ca="1">OFFSET(RankingsWorld!$X$6,MATCH('Data1984-2026World'!N20,RankingsWorld!$Y$7:$Y$61,0),0)</f>
        <v>Fra</v>
      </c>
    </row>
    <row r="8" spans="1:19" ht="13.9" x14ac:dyDescent="0.35">
      <c r="B8" s="440"/>
      <c r="C8" s="336" t="s">
        <v>105</v>
      </c>
      <c r="D8" s="149"/>
      <c r="E8" s="178">
        <f t="shared" ref="E8:E12" ca="1" si="2">COUNTIFS($R:$R,$C8,$S:$S,E$5,$O:$O,"&gt;="&amp;$B$1,$O:$O,"&lt;="&amp;$B$2)+COUNTIFS($P:$P,$C8,$Q:$Q,E$5,$O:$O,"&gt;="&amp;$B$1,$O:$O,"&lt;="&amp;$B$2)</f>
        <v>7</v>
      </c>
      <c r="F8" s="145">
        <f t="shared" ca="1" si="1"/>
        <v>13</v>
      </c>
      <c r="G8" s="178">
        <f t="shared" ca="1" si="1"/>
        <v>3</v>
      </c>
      <c r="H8" s="178">
        <f t="shared" ca="1" si="1"/>
        <v>1</v>
      </c>
      <c r="I8" s="178">
        <f t="shared" ca="1" si="1"/>
        <v>1</v>
      </c>
      <c r="J8" s="178">
        <f t="shared" ca="1" si="1"/>
        <v>0</v>
      </c>
      <c r="K8" s="149"/>
      <c r="L8" s="145">
        <f t="shared" ref="L8:L12" ca="1" si="3">SUM(E8:J8)</f>
        <v>25</v>
      </c>
      <c r="O8" s="345">
        <f t="shared" si="0"/>
        <v>2001</v>
      </c>
      <c r="P8" s="346" t="str">
        <f ca="1">OFFSET(RankingsWorld!$X$6,MATCH('Data1984-2026World'!I21,RankingsWorld!$Y$7:$Y$61,0),0)</f>
        <v>Eng</v>
      </c>
      <c r="Q8" s="346" t="str">
        <f ca="1">OFFSET(RankingsWorld!$X$6,MATCH('Data1984-2026World'!J21,RankingsWorld!$Y$7:$Y$61,0),0)</f>
        <v>Fra</v>
      </c>
      <c r="R8" s="346" t="str">
        <f ca="1">OFFSET(RankingsWorld!$X$6,MATCH('Data1984-2026World'!M21,RankingsWorld!$Y$7:$Y$61,0),0)</f>
        <v>Eng</v>
      </c>
      <c r="S8" s="346" t="str">
        <f ca="1">OFFSET(RankingsWorld!$X$6,MATCH('Data1984-2026World'!N21,RankingsWorld!$Y$7:$Y$61,0),0)</f>
        <v>Fra</v>
      </c>
    </row>
    <row r="9" spans="1:19" ht="13.9" x14ac:dyDescent="0.35">
      <c r="B9" s="440"/>
      <c r="C9" s="337" t="s">
        <v>106</v>
      </c>
      <c r="D9" s="149"/>
      <c r="E9" s="178">
        <f t="shared" ca="1" si="2"/>
        <v>2</v>
      </c>
      <c r="F9" s="178">
        <f t="shared" ca="1" si="1"/>
        <v>5</v>
      </c>
      <c r="G9" s="146">
        <f t="shared" ca="1" si="1"/>
        <v>1</v>
      </c>
      <c r="H9" s="178">
        <f t="shared" ca="1" si="1"/>
        <v>0</v>
      </c>
      <c r="I9" s="178">
        <f t="shared" ca="1" si="1"/>
        <v>0</v>
      </c>
      <c r="J9" s="178">
        <f t="shared" ca="1" si="1"/>
        <v>0</v>
      </c>
      <c r="K9" s="149"/>
      <c r="L9" s="146">
        <f t="shared" ca="1" si="3"/>
        <v>8</v>
      </c>
      <c r="O9" s="345">
        <f t="shared" si="0"/>
        <v>2002</v>
      </c>
      <c r="P9" s="346" t="str">
        <f ca="1">OFFSET(RankingsWorld!$X$6,MATCH('Data1984-2026World'!I22,RankingsWorld!$Y$7:$Y$61,0),0)</f>
        <v>Eng</v>
      </c>
      <c r="Q9" s="346" t="str">
        <f ca="1">OFFSET(RankingsWorld!$X$6,MATCH('Data1984-2026World'!J22,RankingsWorld!$Y$7:$Y$61,0),0)</f>
        <v>Ire</v>
      </c>
      <c r="R9" s="346" t="str">
        <f ca="1">OFFSET(RankingsWorld!$X$6,MATCH('Data1984-2026World'!M22,RankingsWorld!$Y$7:$Y$61,0),0)</f>
        <v>Eng</v>
      </c>
      <c r="S9" s="346" t="str">
        <f ca="1">OFFSET(RankingsWorld!$X$6,MATCH('Data1984-2026World'!N22,RankingsWorld!$Y$7:$Y$61,0),0)</f>
        <v>Wal</v>
      </c>
    </row>
    <row r="10" spans="1:19" ht="13.9" x14ac:dyDescent="0.35">
      <c r="B10" s="440"/>
      <c r="C10" s="338" t="s">
        <v>131</v>
      </c>
      <c r="D10" s="149"/>
      <c r="E10" s="178">
        <f t="shared" ca="1" si="2"/>
        <v>1</v>
      </c>
      <c r="F10" s="178">
        <f t="shared" ca="1" si="1"/>
        <v>1</v>
      </c>
      <c r="G10" s="178">
        <f t="shared" ca="1" si="1"/>
        <v>0</v>
      </c>
      <c r="H10" s="147">
        <f t="shared" ca="1" si="1"/>
        <v>0</v>
      </c>
      <c r="I10" s="178">
        <f t="shared" ca="1" si="1"/>
        <v>0</v>
      </c>
      <c r="J10" s="178">
        <f t="shared" ca="1" si="1"/>
        <v>0</v>
      </c>
      <c r="K10" s="149"/>
      <c r="L10" s="147">
        <f t="shared" ca="1" si="3"/>
        <v>2</v>
      </c>
      <c r="O10" s="345">
        <f t="shared" si="0"/>
        <v>2003</v>
      </c>
      <c r="P10" s="346" t="str">
        <f ca="1">OFFSET(RankingsWorld!$X$6,MATCH('Data1984-2026World'!I23,RankingsWorld!$Y$7:$Y$61,0),0)</f>
        <v>Fra</v>
      </c>
      <c r="Q10" s="346" t="str">
        <f ca="1">OFFSET(RankingsWorld!$X$6,MATCH('Data1984-2026World'!J23,RankingsWorld!$Y$7:$Y$61,0),0)</f>
        <v>Fra</v>
      </c>
      <c r="R10" s="346" t="str">
        <f ca="1">OFFSET(RankingsWorld!$X$6,MATCH('Data1984-2026World'!M23,RankingsWorld!$Y$7:$Y$61,0),0)</f>
        <v>Eng</v>
      </c>
      <c r="S10" s="346" t="str">
        <f ca="1">OFFSET(RankingsWorld!$X$6,MATCH('Data1984-2026World'!N23,RankingsWorld!$Y$7:$Y$61,0),0)</f>
        <v>Eng</v>
      </c>
    </row>
    <row r="11" spans="1:19" ht="13.9" x14ac:dyDescent="0.35">
      <c r="B11" s="440"/>
      <c r="C11" s="339" t="s">
        <v>132</v>
      </c>
      <c r="D11" s="149"/>
      <c r="E11" s="178">
        <f t="shared" ca="1" si="2"/>
        <v>0</v>
      </c>
      <c r="F11" s="178">
        <f t="shared" ca="1" si="1"/>
        <v>0</v>
      </c>
      <c r="G11" s="178">
        <f t="shared" ca="1" si="1"/>
        <v>0</v>
      </c>
      <c r="H11" s="178">
        <f t="shared" ca="1" si="1"/>
        <v>0</v>
      </c>
      <c r="I11" s="148">
        <f t="shared" ca="1" si="1"/>
        <v>0</v>
      </c>
      <c r="J11" s="178">
        <f t="shared" ca="1" si="1"/>
        <v>0</v>
      </c>
      <c r="K11" s="149"/>
      <c r="L11" s="148">
        <f t="shared" ca="1" si="3"/>
        <v>0</v>
      </c>
      <c r="O11" s="345">
        <f t="shared" ref="O11:O24" si="4">O10+1</f>
        <v>2004</v>
      </c>
      <c r="P11" s="346" t="str">
        <f ca="1">OFFSET(RankingsWorld!$X$6,MATCH('Data1984-2026World'!I24,RankingsWorld!$Y$7:$Y$61,0),0)</f>
        <v>Eng</v>
      </c>
      <c r="Q11" s="346" t="str">
        <f ca="1">OFFSET(RankingsWorld!$X$6,MATCH('Data1984-2026World'!J24,RankingsWorld!$Y$7:$Y$61,0),0)</f>
        <v>Fra</v>
      </c>
      <c r="R11" s="346" t="str">
        <f ca="1">OFFSET(RankingsWorld!$X$6,MATCH('Data1984-2026World'!M24,RankingsWorld!$Y$7:$Y$61,0),0)</f>
        <v>Eng</v>
      </c>
      <c r="S11" s="346" t="str">
        <f ca="1">OFFSET(RankingsWorld!$X$6,MATCH('Data1984-2026World'!N24,RankingsWorld!$Y$7:$Y$61,0),0)</f>
        <v>Fra</v>
      </c>
    </row>
    <row r="12" spans="1:19" ht="13.9" x14ac:dyDescent="0.35">
      <c r="B12" s="441"/>
      <c r="C12" s="340" t="s">
        <v>262</v>
      </c>
      <c r="D12" s="149"/>
      <c r="E12" s="178">
        <f t="shared" ca="1" si="2"/>
        <v>1</v>
      </c>
      <c r="F12" s="178">
        <f t="shared" ca="1" si="1"/>
        <v>0</v>
      </c>
      <c r="G12" s="178">
        <f t="shared" ca="1" si="1"/>
        <v>0</v>
      </c>
      <c r="H12" s="178">
        <f t="shared" ca="1" si="1"/>
        <v>0</v>
      </c>
      <c r="I12" s="178">
        <f t="shared" ca="1" si="1"/>
        <v>0</v>
      </c>
      <c r="J12" s="327">
        <f t="shared" ca="1" si="1"/>
        <v>0</v>
      </c>
      <c r="K12" s="149"/>
      <c r="L12" s="327">
        <f t="shared" ca="1" si="3"/>
        <v>1</v>
      </c>
      <c r="O12" s="345">
        <f t="shared" si="4"/>
        <v>2005</v>
      </c>
      <c r="P12" s="346" t="str">
        <f ca="1">OFFSET(RankingsWorld!$X$6,MATCH('Data1984-2026World'!I25,RankingsWorld!$Y$7:$Y$61,0),0)</f>
        <v>Fra</v>
      </c>
      <c r="Q12" s="346" t="str">
        <f ca="1">OFFSET(RankingsWorld!$X$6,MATCH('Data1984-2026World'!J25,RankingsWorld!$Y$7:$Y$61,0),0)</f>
        <v>Fra</v>
      </c>
      <c r="R12" s="346" t="str">
        <f ca="1">OFFSET(RankingsWorld!$X$6,MATCH('Data1984-2026World'!M25,RankingsWorld!$Y$7:$Y$61,0),0)</f>
        <v>Eng</v>
      </c>
      <c r="S12" s="346" t="str">
        <f ca="1">OFFSET(RankingsWorld!$X$6,MATCH('Data1984-2026World'!N25,RankingsWorld!$Y$7:$Y$61,0),0)</f>
        <v>Fra</v>
      </c>
    </row>
    <row r="13" spans="1:19" ht="4.5" customHeight="1" x14ac:dyDescent="0.35"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O13" s="345">
        <f t="shared" si="4"/>
        <v>2006</v>
      </c>
      <c r="P13" s="346" t="str">
        <f ca="1">OFFSET(RankingsWorld!$X$6,MATCH('Data1984-2026World'!I26,RankingsWorld!$Y$7:$Y$61,0),0)</f>
        <v>Ire</v>
      </c>
      <c r="Q13" s="346" t="str">
        <f ca="1">OFFSET(RankingsWorld!$X$6,MATCH('Data1984-2026World'!J26,RankingsWorld!$Y$7:$Y$61,0),0)</f>
        <v>Fra</v>
      </c>
      <c r="R13" s="346" t="str">
        <f ca="1">OFFSET(RankingsWorld!$X$6,MATCH('Data1984-2026World'!M26,RankingsWorld!$Y$7:$Y$61,0),0)</f>
        <v>Eng</v>
      </c>
      <c r="S13" s="346" t="str">
        <f ca="1">OFFSET(RankingsWorld!$X$6,MATCH('Data1984-2026World'!N26,RankingsWorld!$Y$7:$Y$61,0),0)</f>
        <v>Eng</v>
      </c>
    </row>
    <row r="14" spans="1:19" ht="15" x14ac:dyDescent="0.35">
      <c r="B14" s="435" t="s">
        <v>133</v>
      </c>
      <c r="C14" s="435"/>
      <c r="D14" s="158"/>
      <c r="E14" s="159">
        <f ca="1">SUM(E7:E12)</f>
        <v>16</v>
      </c>
      <c r="F14" s="160">
        <f t="shared" ref="F14:J14" ca="1" si="5">SUM(F7:F12)</f>
        <v>32</v>
      </c>
      <c r="G14" s="161">
        <f t="shared" ca="1" si="5"/>
        <v>7</v>
      </c>
      <c r="H14" s="162">
        <f t="shared" ca="1" si="5"/>
        <v>2</v>
      </c>
      <c r="I14" s="163">
        <f t="shared" ca="1" si="5"/>
        <v>2</v>
      </c>
      <c r="J14" s="334">
        <f t="shared" ca="1" si="5"/>
        <v>0</v>
      </c>
      <c r="K14" s="149"/>
      <c r="L14" s="150">
        <f ca="1">SUM(E14:I14)</f>
        <v>59</v>
      </c>
      <c r="O14" s="345">
        <f t="shared" si="4"/>
        <v>2007</v>
      </c>
      <c r="P14" s="346" t="str">
        <f ca="1">OFFSET(RankingsWorld!$X$6,MATCH('Data1984-2026World'!I27,RankingsWorld!$Y$7:$Y$61,0),0)</f>
        <v>Eng</v>
      </c>
      <c r="Q14" s="346" t="str">
        <f ca="1">OFFSET(RankingsWorld!$X$6,MATCH('Data1984-2026World'!J27,RankingsWorld!$Y$7:$Y$61,0),0)</f>
        <v>Eng</v>
      </c>
      <c r="R14" s="346" t="str">
        <f ca="1">OFFSET(RankingsWorld!$X$6,MATCH('Data1984-2026World'!M27,RankingsWorld!$Y$7:$Y$61,0),0)</f>
        <v>Fra</v>
      </c>
      <c r="S14" s="346" t="str">
        <f ca="1">OFFSET(RankingsWorld!$X$6,MATCH('Data1984-2026World'!N27,RankingsWorld!$Y$7:$Y$61,0),0)</f>
        <v>Eng</v>
      </c>
    </row>
    <row r="15" spans="1:19" x14ac:dyDescent="0.35">
      <c r="O15" s="345">
        <f t="shared" si="4"/>
        <v>2008</v>
      </c>
      <c r="P15" s="346" t="str">
        <f ca="1">OFFSET(RankingsWorld!$X$6,MATCH('Data1984-2026World'!I28,RankingsWorld!$Y$7:$Y$61,0),0)</f>
        <v>Ire</v>
      </c>
      <c r="Q15" s="346" t="str">
        <f ca="1">OFFSET(RankingsWorld!$X$6,MATCH('Data1984-2026World'!J28,RankingsWorld!$Y$7:$Y$61,0),0)</f>
        <v>Fra</v>
      </c>
      <c r="R15" s="346" t="str">
        <f ca="1">OFFSET(RankingsWorld!$X$6,MATCH('Data1984-2026World'!M28,RankingsWorld!$Y$7:$Y$61,0),0)</f>
        <v>Eng</v>
      </c>
      <c r="S15" s="346" t="str">
        <f ca="1">OFFSET(RankingsWorld!$X$6,MATCH('Data1984-2026World'!N28,RankingsWorld!$Y$7:$Y$61,0),0)</f>
        <v>Eng</v>
      </c>
    </row>
    <row r="16" spans="1:19" ht="13.9" x14ac:dyDescent="0.35">
      <c r="C16" s="157" t="s">
        <v>137</v>
      </c>
      <c r="E16" s="141" t="s">
        <v>104</v>
      </c>
      <c r="F16" s="142" t="s">
        <v>105</v>
      </c>
      <c r="G16" s="143" t="s">
        <v>106</v>
      </c>
      <c r="H16" s="164" t="s">
        <v>268</v>
      </c>
      <c r="I16" s="174" t="s">
        <v>136</v>
      </c>
      <c r="K16" s="7"/>
      <c r="O16" s="345">
        <f t="shared" si="4"/>
        <v>2009</v>
      </c>
      <c r="P16" s="346" t="str">
        <f ca="1">OFFSET(RankingsWorld!$X$6,MATCH('Data1984-2026World'!I29,RankingsWorld!$Y$7:$Y$61,0),0)</f>
        <v>Ire</v>
      </c>
      <c r="Q16" s="346" t="str">
        <f ca="1">OFFSET(RankingsWorld!$X$6,MATCH('Data1984-2026World'!J29,RankingsWorld!$Y$7:$Y$61,0),0)</f>
        <v>Eng</v>
      </c>
      <c r="R16" s="346" t="str">
        <f ca="1">OFFSET(RankingsWorld!$X$6,MATCH('Data1984-2026World'!M29,RankingsWorld!$Y$7:$Y$61,0),0)</f>
        <v>Eng</v>
      </c>
      <c r="S16" s="346" t="str">
        <f ca="1">OFFSET(RankingsWorld!$X$6,MATCH('Data1984-2026World'!N29,RankingsWorld!$Y$7:$Y$61,0),0)</f>
        <v>Fra</v>
      </c>
    </row>
    <row r="17" spans="2:19" ht="4.5" customHeight="1" x14ac:dyDescent="0.35">
      <c r="B17" s="149"/>
      <c r="C17" s="149"/>
      <c r="D17" s="149"/>
      <c r="E17" s="149"/>
      <c r="F17" s="149"/>
      <c r="G17" s="149"/>
      <c r="H17" s="149"/>
      <c r="I17" s="149"/>
      <c r="K17" s="149"/>
      <c r="L17" s="149"/>
      <c r="O17" s="345">
        <f t="shared" si="4"/>
        <v>2010</v>
      </c>
      <c r="P17" s="346" t="str">
        <f ca="1">OFFSET(RankingsWorld!$X$6,MATCH('Data1984-2026World'!I30,RankingsWorld!$Y$7:$Y$61,0),0)</f>
        <v>Fra</v>
      </c>
      <c r="Q17" s="346" t="str">
        <f ca="1">OFFSET(RankingsWorld!$X$6,MATCH('Data1984-2026World'!J30,RankingsWorld!$Y$7:$Y$61,0),0)</f>
        <v>Fra</v>
      </c>
      <c r="R17" s="346" t="str">
        <f ca="1">OFFSET(RankingsWorld!$X$6,MATCH('Data1984-2026World'!M30,RankingsWorld!$Y$7:$Y$61,0),0)</f>
        <v>Wal</v>
      </c>
      <c r="S17" s="346" t="str">
        <f ca="1">OFFSET(RankingsWorld!$X$6,MATCH('Data1984-2026World'!N30,RankingsWorld!$Y$7:$Y$61,0),0)</f>
        <v>Fra</v>
      </c>
    </row>
    <row r="18" spans="2:19" ht="13.15" x14ac:dyDescent="0.35">
      <c r="C18" s="141" t="s">
        <v>104</v>
      </c>
      <c r="E18" s="165">
        <f ca="1">E7</f>
        <v>5</v>
      </c>
      <c r="F18" s="166">
        <f t="shared" ref="F18:G18" ca="1" si="6">F7</f>
        <v>13</v>
      </c>
      <c r="G18" s="166">
        <f t="shared" ca="1" si="6"/>
        <v>3</v>
      </c>
      <c r="H18" s="170">
        <f ca="1">H7+I7+J7</f>
        <v>2</v>
      </c>
      <c r="I18" s="141">
        <f ca="1">SUM(E18:H18)</f>
        <v>23</v>
      </c>
      <c r="K18" s="7"/>
      <c r="O18" s="345">
        <f t="shared" si="4"/>
        <v>2011</v>
      </c>
      <c r="P18" s="346" t="str">
        <f ca="1">OFFSET(RankingsWorld!$X$6,MATCH('Data1984-2026World'!I31,RankingsWorld!$Y$7:$Y$61,0),0)</f>
        <v>Ire</v>
      </c>
      <c r="Q18" s="346" t="str">
        <f ca="1">OFFSET(RankingsWorld!$X$6,MATCH('Data1984-2026World'!J31,RankingsWorld!$Y$7:$Y$61,0),0)</f>
        <v>Eng</v>
      </c>
      <c r="R18" s="346" t="str">
        <f ca="1">OFFSET(RankingsWorld!$X$6,MATCH('Data1984-2026World'!M31,RankingsWorld!$Y$7:$Y$61,0),0)</f>
        <v>Eng</v>
      </c>
      <c r="S18" s="346" t="str">
        <f ca="1">OFFSET(RankingsWorld!$X$6,MATCH('Data1984-2026World'!N31,RankingsWorld!$Y$7:$Y$61,0),0)</f>
        <v>Fra</v>
      </c>
    </row>
    <row r="19" spans="2:19" ht="13.15" x14ac:dyDescent="0.35">
      <c r="C19" s="142" t="s">
        <v>105</v>
      </c>
      <c r="E19" s="166">
        <f t="shared" ref="E19:G19" ca="1" si="7">E8</f>
        <v>7</v>
      </c>
      <c r="F19" s="167">
        <f t="shared" ca="1" si="7"/>
        <v>13</v>
      </c>
      <c r="G19" s="166">
        <f t="shared" ca="1" si="7"/>
        <v>3</v>
      </c>
      <c r="H19" s="170">
        <f t="shared" ref="H19:H20" ca="1" si="8">H8+I8+J8</f>
        <v>2</v>
      </c>
      <c r="I19" s="142">
        <f t="shared" ref="I19:I22" ca="1" si="9">SUM(E19:H19)</f>
        <v>25</v>
      </c>
      <c r="K19" s="7"/>
      <c r="O19" s="345">
        <f t="shared" si="4"/>
        <v>2012</v>
      </c>
      <c r="P19" s="346" t="str">
        <f ca="1">OFFSET(RankingsWorld!$X$6,MATCH('Data1984-2026World'!I32,RankingsWorld!$Y$7:$Y$61,0),0)</f>
        <v>Ire</v>
      </c>
      <c r="Q19" s="346" t="str">
        <f ca="1">OFFSET(RankingsWorld!$X$6,MATCH('Data1984-2026World'!J32,RankingsWorld!$Y$7:$Y$61,0),0)</f>
        <v>Ire</v>
      </c>
      <c r="R19" s="346" t="str">
        <f ca="1">OFFSET(RankingsWorld!$X$6,MATCH('Data1984-2026World'!M32,RankingsWorld!$Y$7:$Y$61,0),0)</f>
        <v>Fra</v>
      </c>
      <c r="S19" s="346" t="str">
        <f ca="1">OFFSET(RankingsWorld!$X$6,MATCH('Data1984-2026World'!N32,RankingsWorld!$Y$7:$Y$61,0),0)</f>
        <v>Fra</v>
      </c>
    </row>
    <row r="20" spans="2:19" ht="13.15" x14ac:dyDescent="0.35">
      <c r="C20" s="143" t="s">
        <v>106</v>
      </c>
      <c r="E20" s="166">
        <f t="shared" ref="E20:G20" ca="1" si="10">E9</f>
        <v>2</v>
      </c>
      <c r="F20" s="166">
        <f t="shared" ca="1" si="10"/>
        <v>5</v>
      </c>
      <c r="G20" s="168">
        <f t="shared" ca="1" si="10"/>
        <v>1</v>
      </c>
      <c r="H20" s="170">
        <f t="shared" ca="1" si="8"/>
        <v>0</v>
      </c>
      <c r="I20" s="143">
        <f t="shared" ca="1" si="9"/>
        <v>8</v>
      </c>
      <c r="K20" s="7"/>
      <c r="O20" s="345">
        <f t="shared" si="4"/>
        <v>2013</v>
      </c>
      <c r="P20" s="346" t="str">
        <f ca="1">OFFSET(RankingsWorld!$X$6,MATCH('Data1984-2026World'!I33,RankingsWorld!$Y$7:$Y$61,0),0)</f>
        <v>Fra</v>
      </c>
      <c r="Q20" s="346" t="str">
        <f ca="1">OFFSET(RankingsWorld!$X$6,MATCH('Data1984-2026World'!J33,RankingsWorld!$Y$7:$Y$61,0),0)</f>
        <v>Fra</v>
      </c>
      <c r="R20" s="346" t="str">
        <f ca="1">OFFSET(RankingsWorld!$X$6,MATCH('Data1984-2026World'!M33,RankingsWorld!$Y$7:$Y$61,0),0)</f>
        <v>Ire</v>
      </c>
      <c r="S20" s="346" t="str">
        <f ca="1">OFFSET(RankingsWorld!$X$6,MATCH('Data1984-2026World'!N33,RankingsWorld!$Y$7:$Y$61,0),0)</f>
        <v>Fra</v>
      </c>
    </row>
    <row r="21" spans="2:19" ht="13.15" x14ac:dyDescent="0.35">
      <c r="C21" s="164" t="s">
        <v>268</v>
      </c>
      <c r="E21" s="166">
        <f t="shared" ref="E21:F21" ca="1" si="11">E10+E11+E12</f>
        <v>2</v>
      </c>
      <c r="F21" s="166">
        <f t="shared" ca="1" si="11"/>
        <v>1</v>
      </c>
      <c r="G21" s="166">
        <f ca="1">G10+G11+G12</f>
        <v>0</v>
      </c>
      <c r="H21" s="171">
        <f ca="1">SUM(H10:J12)</f>
        <v>0</v>
      </c>
      <c r="I21" s="164">
        <f t="shared" ca="1" si="9"/>
        <v>3</v>
      </c>
      <c r="K21" s="7"/>
      <c r="O21" s="345">
        <f t="shared" si="4"/>
        <v>2014</v>
      </c>
      <c r="P21" s="346" t="str">
        <f ca="1">OFFSET(RankingsWorld!$X$6,MATCH('Data1984-2026World'!I34,RankingsWorld!$Y$7:$Y$61,0),0)</f>
        <v>Fra</v>
      </c>
      <c r="Q21" s="346" t="str">
        <f ca="1">OFFSET(RankingsWorld!$X$6,MATCH('Data1984-2026World'!J34,RankingsWorld!$Y$7:$Y$61,0),0)</f>
        <v>Eng</v>
      </c>
      <c r="R21" s="346" t="str">
        <f ca="1">OFFSET(RankingsWorld!$X$6,MATCH('Data1984-2026World'!M34,RankingsWorld!$Y$7:$Y$61,0),0)</f>
        <v>Eng</v>
      </c>
      <c r="S21" s="346" t="str">
        <f ca="1">OFFSET(RankingsWorld!$X$6,MATCH('Data1984-2026World'!N34,RankingsWorld!$Y$7:$Y$61,0),0)</f>
        <v>Eng</v>
      </c>
    </row>
    <row r="22" spans="2:19" ht="13.15" x14ac:dyDescent="0.4">
      <c r="C22" s="174" t="s">
        <v>136</v>
      </c>
      <c r="E22" s="141">
        <f ca="1">SUM(E18:E21)</f>
        <v>16</v>
      </c>
      <c r="F22" s="142">
        <f t="shared" ref="F22:H22" ca="1" si="12">SUM(F18:F21)</f>
        <v>32</v>
      </c>
      <c r="G22" s="143">
        <f t="shared" ca="1" si="12"/>
        <v>7</v>
      </c>
      <c r="H22" s="164">
        <f t="shared" ca="1" si="12"/>
        <v>4</v>
      </c>
      <c r="I22" s="173">
        <f t="shared" ca="1" si="9"/>
        <v>59</v>
      </c>
      <c r="O22" s="345">
        <f t="shared" si="4"/>
        <v>2015</v>
      </c>
      <c r="P22" s="346" t="str">
        <f ca="1">OFFSET(RankingsWorld!$X$6,MATCH('Data1984-2026World'!I35,RankingsWorld!$Y$7:$Y$61,0),0)</f>
        <v>Fra</v>
      </c>
      <c r="Q22" s="346" t="str">
        <f ca="1">OFFSET(RankingsWorld!$X$6,MATCH('Data1984-2026World'!J35,RankingsWorld!$Y$7:$Y$61,0),0)</f>
        <v>Fra</v>
      </c>
      <c r="R22" s="346" t="str">
        <f ca="1">OFFSET(RankingsWorld!$X$6,MATCH('Data1984-2026World'!M35,RankingsWorld!$Y$7:$Y$61,0),0)</f>
        <v>Eng</v>
      </c>
      <c r="S22" s="346" t="str">
        <f ca="1">OFFSET(RankingsWorld!$X$6,MATCH('Data1984-2026World'!N35,RankingsWorld!$Y$7:$Y$61,0),0)</f>
        <v>Sco</v>
      </c>
    </row>
    <row r="23" spans="2:19" x14ac:dyDescent="0.35">
      <c r="O23" s="345">
        <f t="shared" si="4"/>
        <v>2016</v>
      </c>
      <c r="P23" s="346" t="str">
        <f ca="1">OFFSET(RankingsWorld!$X$6,MATCH('Data1984-2026World'!I36,RankingsWorld!$Y$7:$Y$61,0),0)</f>
        <v>Eng</v>
      </c>
      <c r="Q23" s="346" t="str">
        <f ca="1">OFFSET(RankingsWorld!$X$6,MATCH('Data1984-2026World'!J36,RankingsWorld!$Y$7:$Y$61,0),0)</f>
        <v>Fra</v>
      </c>
      <c r="R23" s="346" t="str">
        <f ca="1">OFFSET(RankingsWorld!$X$6,MATCH('Data1984-2026World'!M36,RankingsWorld!$Y$7:$Y$61,0),0)</f>
        <v>Fra</v>
      </c>
      <c r="S23" s="346" t="str">
        <f ca="1">OFFSET(RankingsWorld!$X$6,MATCH('Data1984-2026World'!N36,RankingsWorld!$Y$7:$Y$61,0),0)</f>
        <v>Eng</v>
      </c>
    </row>
    <row r="24" spans="2:19" ht="13.9" x14ac:dyDescent="0.35">
      <c r="C24" s="157" t="s">
        <v>134</v>
      </c>
      <c r="E24" s="141" t="s">
        <v>104</v>
      </c>
      <c r="F24" s="142" t="s">
        <v>105</v>
      </c>
      <c r="G24" s="143" t="s">
        <v>106</v>
      </c>
      <c r="H24" s="164" t="s">
        <v>268</v>
      </c>
      <c r="K24" s="7"/>
      <c r="O24" s="345">
        <f t="shared" si="4"/>
        <v>2017</v>
      </c>
      <c r="P24" s="346" t="str">
        <f ca="1">OFFSET(RankingsWorld!$X$6,MATCH('Data1984-2026World'!I37,RankingsWorld!$Y$7:$Y$61,0),0)</f>
        <v>Eng</v>
      </c>
      <c r="Q24" s="346" t="str">
        <f ca="1">OFFSET(RankingsWorld!$X$6,MATCH('Data1984-2026World'!J37,RankingsWorld!$Y$7:$Y$61,0),0)</f>
        <v>Fra</v>
      </c>
      <c r="R24" s="346" t="str">
        <f ca="1">OFFSET(RankingsWorld!$X$6,MATCH('Data1984-2026World'!M37,RankingsWorld!$Y$7:$Y$61,0),0)</f>
        <v>Fra</v>
      </c>
      <c r="S24" s="346" t="str">
        <f ca="1">OFFSET(RankingsWorld!$X$6,MATCH('Data1984-2026World'!N37,RankingsWorld!$Y$7:$Y$61,0),0)</f>
        <v>Eng</v>
      </c>
    </row>
    <row r="25" spans="2:19" ht="4.5" customHeight="1" x14ac:dyDescent="0.35"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O25" s="345">
        <f t="shared" ref="O25:O27" si="13">O24+1</f>
        <v>2018</v>
      </c>
      <c r="P25" s="346" t="str">
        <f ca="1">OFFSET(RankingsWorld!$X$6,MATCH('Data1984-2026World'!I38,RankingsWorld!$Y$7:$Y$61,0),0)</f>
        <v>Ire</v>
      </c>
      <c r="Q25" s="346" t="str">
        <f ca="1">OFFSET(RankingsWorld!$X$6,MATCH('Data1984-2026World'!J38,RankingsWorld!$Y$7:$Y$61,0),0)</f>
        <v>Fra</v>
      </c>
      <c r="R25" s="346" t="str">
        <f ca="1">OFFSET(RankingsWorld!$X$6,MATCH('Data1984-2026World'!M38,RankingsWorld!$Y$7:$Y$61,0),0)</f>
        <v>Wal</v>
      </c>
      <c r="S25" s="346" t="str">
        <f ca="1">OFFSET(RankingsWorld!$X$6,MATCH('Data1984-2026World'!N38,RankingsWorld!$Y$7:$Y$61,0),0)</f>
        <v>Eng</v>
      </c>
    </row>
    <row r="26" spans="2:19" ht="13.15" x14ac:dyDescent="0.35">
      <c r="C26" s="141" t="s">
        <v>104</v>
      </c>
      <c r="E26" s="152">
        <f ca="1">$I18*E$22/$I$22</f>
        <v>6.2372881355932206</v>
      </c>
      <c r="F26" s="153">
        <f t="shared" ref="F26:H26" ca="1" si="14">$I18*F$22/$I$22</f>
        <v>12.474576271186441</v>
      </c>
      <c r="G26" s="153">
        <f t="shared" ca="1" si="14"/>
        <v>2.7288135593220337</v>
      </c>
      <c r="H26" s="153">
        <f t="shared" ca="1" si="14"/>
        <v>1.5593220338983051</v>
      </c>
      <c r="K26" s="7"/>
      <c r="O26" s="345">
        <f t="shared" si="13"/>
        <v>2019</v>
      </c>
      <c r="P26" s="346" t="str">
        <f ca="1">OFFSET(RankingsWorld!$X$6,MATCH('Data1984-2026World'!I39,RankingsWorld!$Y$7:$Y$61,0),0)</f>
        <v>Eng</v>
      </c>
      <c r="Q26" s="346" t="str">
        <f ca="1">OFFSET(RankingsWorld!$X$6,MATCH('Data1984-2026World'!J39,RankingsWorld!$Y$7:$Y$61,0),0)</f>
        <v>Ire</v>
      </c>
      <c r="R26" s="346" t="str">
        <f ca="1">OFFSET(RankingsWorld!$X$6,MATCH('Data1984-2026World'!M39,RankingsWorld!$Y$7:$Y$61,0),0)</f>
        <v>Fra</v>
      </c>
      <c r="S26" s="346" t="str">
        <f ca="1">OFFSET(RankingsWorld!$X$6,MATCH('Data1984-2026World'!N39,RankingsWorld!$Y$7:$Y$61,0),0)</f>
        <v>Fra</v>
      </c>
    </row>
    <row r="27" spans="2:19" ht="13.15" x14ac:dyDescent="0.35">
      <c r="C27" s="142" t="s">
        <v>105</v>
      </c>
      <c r="E27" s="153">
        <f t="shared" ref="E27:H27" ca="1" si="15">$I19*E$22/$I$22</f>
        <v>6.7796610169491522</v>
      </c>
      <c r="F27" s="154">
        <f t="shared" ca="1" si="15"/>
        <v>13.559322033898304</v>
      </c>
      <c r="G27" s="153">
        <f t="shared" ca="1" si="15"/>
        <v>2.9661016949152543</v>
      </c>
      <c r="H27" s="153">
        <f t="shared" ca="1" si="15"/>
        <v>1.6949152542372881</v>
      </c>
      <c r="K27" s="7"/>
      <c r="O27" s="345">
        <f t="shared" si="13"/>
        <v>2020</v>
      </c>
      <c r="P27" s="346" t="str">
        <f ca="1">OFFSET(RankingsWorld!$X$6,MATCH('Data1984-2026World'!I40,RankingsWorld!$Y$7:$Y$61,0),0)</f>
        <v>Eng</v>
      </c>
      <c r="Q27" s="346" t="str">
        <f ca="1">OFFSET(RankingsWorld!$X$6,MATCH('Data1984-2026World'!J40,RankingsWorld!$Y$7:$Y$61,0),0)</f>
        <v>Fra</v>
      </c>
      <c r="R27" s="346" t="str">
        <f ca="1">OFFSET(RankingsWorld!$X$6,MATCH('Data1984-2026World'!M40,RankingsWorld!$Y$7:$Y$61,0),0)</f>
        <v>Eng</v>
      </c>
      <c r="S27" s="346" t="str">
        <f ca="1">OFFSET(RankingsWorld!$X$6,MATCH('Data1984-2026World'!N40,RankingsWorld!$Y$7:$Y$61,0),0)</f>
        <v>Fra</v>
      </c>
    </row>
    <row r="28" spans="2:19" ht="13.15" x14ac:dyDescent="0.35">
      <c r="C28" s="143" t="s">
        <v>106</v>
      </c>
      <c r="E28" s="153">
        <f t="shared" ref="E28:H28" ca="1" si="16">$I20*E$22/$I$22</f>
        <v>2.1694915254237288</v>
      </c>
      <c r="F28" s="153">
        <f t="shared" ca="1" si="16"/>
        <v>4.3389830508474576</v>
      </c>
      <c r="G28" s="155">
        <f t="shared" ca="1" si="16"/>
        <v>0.94915254237288138</v>
      </c>
      <c r="H28" s="153">
        <f t="shared" ca="1" si="16"/>
        <v>0.5423728813559322</v>
      </c>
      <c r="K28" s="7"/>
      <c r="O28" s="345">
        <v>2021</v>
      </c>
      <c r="P28" s="346" t="str">
        <f ca="1">OFFSET(RankingsWorld!$X$6,MATCH('Data1984-2026World'!I42,RankingsWorld!$Y$7:$Y$61,0),0)</f>
        <v>Fra</v>
      </c>
      <c r="Q28" s="346" t="str">
        <f ca="1">OFFSET(RankingsWorld!$X$6,MATCH('Data1984-2026World'!J42,RankingsWorld!$Y$7:$Y$61,0),0)</f>
        <v>Fra</v>
      </c>
      <c r="R28" s="346" t="str">
        <f ca="1">OFFSET(RankingsWorld!$X$6,MATCH('Data1984-2026World'!M42,RankingsWorld!$Y$7:$Y$61,0),0)</f>
        <v>Fra</v>
      </c>
      <c r="S28" s="346" t="str">
        <f ca="1">OFFSET(RankingsWorld!$X$6,MATCH('Data1984-2026World'!N42,RankingsWorld!$Y$7:$Y$61,0),0)</f>
        <v>Eng</v>
      </c>
    </row>
    <row r="29" spans="2:19" ht="13.15" x14ac:dyDescent="0.35">
      <c r="C29" s="164" t="s">
        <v>268</v>
      </c>
      <c r="E29" s="153">
        <f t="shared" ref="E29:H29" ca="1" si="17">$I21*E$22/$I$22</f>
        <v>0.81355932203389836</v>
      </c>
      <c r="F29" s="153">
        <f t="shared" ca="1" si="17"/>
        <v>1.6271186440677967</v>
      </c>
      <c r="G29" s="153">
        <f t="shared" ca="1" si="17"/>
        <v>0.3559322033898305</v>
      </c>
      <c r="H29" s="156">
        <f t="shared" ca="1" si="17"/>
        <v>0.20338983050847459</v>
      </c>
      <c r="K29" s="7"/>
      <c r="O29" s="345">
        <f>O28+1</f>
        <v>2022</v>
      </c>
      <c r="P29" s="346" t="str">
        <f ca="1">OFFSET(RankingsWorld!$X$6,MATCH('Data1984-2026World'!I43,RankingsWorld!$Y$7:$Y$61,0),0)</f>
        <v>Fra</v>
      </c>
      <c r="Q29" s="346" t="str">
        <f ca="1">OFFSET(RankingsWorld!$X$6,MATCH('Data1984-2026World'!J43,RankingsWorld!$Y$7:$Y$61,0),0)</f>
        <v>Ire</v>
      </c>
      <c r="R29" s="346" t="str">
        <f ca="1">OFFSET(RankingsWorld!$X$6,MATCH('Data1984-2026World'!M43,RankingsWorld!$Y$7:$Y$61,0),0)</f>
        <v>Fra</v>
      </c>
      <c r="S29" s="346" t="str">
        <f ca="1">OFFSET(RankingsWorld!$X$6,MATCH('Data1984-2026World'!N43,RankingsWorld!$Y$7:$Y$61,0),0)</f>
        <v>Fra</v>
      </c>
    </row>
    <row r="30" spans="2:19" x14ac:dyDescent="0.35">
      <c r="O30" s="345">
        <f>O29+1</f>
        <v>2023</v>
      </c>
      <c r="P30" s="346" t="str">
        <f ca="1">OFFSET(RankingsWorld!$X$6,MATCH('Data1984-2026World'!I44,RankingsWorld!$Y$7:$Y$61,0),0)</f>
        <v>Fra</v>
      </c>
      <c r="Q30" s="346" t="str">
        <f ca="1">OFFSET(RankingsWorld!$X$6,MATCH('Data1984-2026World'!J44,RankingsWorld!$Y$7:$Y$61,0),0)</f>
        <v>Ire</v>
      </c>
      <c r="R30" s="346" t="str">
        <f ca="1">OFFSET(RankingsWorld!$X$6,MATCH('Data1984-2026World'!M44,RankingsWorld!$Y$7:$Y$61,0),0)</f>
        <v>Fra</v>
      </c>
      <c r="S30" s="346" t="str">
        <f ca="1">OFFSET(RankingsWorld!$X$6,MATCH('Data1984-2026World'!N44,RankingsWorld!$Y$7:$Y$61,0),0)</f>
        <v>Sco</v>
      </c>
    </row>
    <row r="31" spans="2:19" ht="13.9" x14ac:dyDescent="0.35">
      <c r="C31" s="157" t="s">
        <v>135</v>
      </c>
      <c r="E31" s="141" t="s">
        <v>104</v>
      </c>
      <c r="F31" s="142" t="s">
        <v>105</v>
      </c>
      <c r="G31" s="143" t="s">
        <v>106</v>
      </c>
      <c r="H31" s="164" t="s">
        <v>268</v>
      </c>
      <c r="K31" s="7"/>
      <c r="O31" s="345">
        <f>O30+1</f>
        <v>2024</v>
      </c>
      <c r="P31" s="346" t="str">
        <f ca="1">OFFSET(RankingsWorld!$X$6,MATCH('Data1984-2026World'!I45,RankingsWorld!$Y$7:$Y$61,0),0)</f>
        <v>Fra</v>
      </c>
      <c r="Q31" s="346" t="str">
        <f ca="1">OFFSET(RankingsWorld!$X$6,MATCH('Data1984-2026World'!J45,RankingsWorld!$Y$7:$Y$61,0),0)</f>
        <v>Ire</v>
      </c>
      <c r="R31" s="346" t="str">
        <f ca="1">OFFSET(RankingsWorld!$X$6,MATCH('Data1984-2026World'!M45,RankingsWorld!$Y$7:$Y$61,0),0)</f>
        <v>SAF</v>
      </c>
      <c r="S31" s="346" t="str">
        <f ca="1">OFFSET(RankingsWorld!$X$6,MATCH('Data1984-2026World'!N45,RankingsWorld!$Y$7:$Y$61,0),0)</f>
        <v>Eng</v>
      </c>
    </row>
    <row r="32" spans="2:19" ht="4.5" customHeight="1" x14ac:dyDescent="0.35"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O32" s="345">
        <f t="shared" ref="O32" si="18">O31+1</f>
        <v>2025</v>
      </c>
      <c r="P32" s="346" t="str">
        <f ca="1">OFFSET(RankingsWorld!$X$6,MATCH('Data1984-2026World'!I46,RankingsWorld!$Y$7:$Y$61,0),0)</f>
        <v>Fra</v>
      </c>
      <c r="Q32" s="346" t="str">
        <f ca="1">OFFSET(RankingsWorld!$X$6,MATCH('Data1984-2026World'!J46,RankingsWorld!$Y$7:$Y$61,0),0)</f>
        <v>Eng</v>
      </c>
      <c r="R32" s="346" t="str">
        <f ca="1">OFFSET(RankingsWorld!$X$6,MATCH('Data1984-2026World'!M46,RankingsWorld!$Y$7:$Y$61,0),0)</f>
        <v>Eng</v>
      </c>
      <c r="S32" s="346" t="str">
        <f ca="1">OFFSET(RankingsWorld!$X$6,MATCH('Data1984-2026World'!N46,RankingsWorld!$Y$7:$Y$61,0),0)</f>
        <v>Fra</v>
      </c>
    </row>
    <row r="33" spans="1:19" ht="13.15" x14ac:dyDescent="0.35">
      <c r="C33" s="141" t="s">
        <v>104</v>
      </c>
      <c r="E33" s="152">
        <f t="shared" ref="E33:H36" ca="1" si="19">(E7-E26)^2/E26</f>
        <v>0.24544030950626392</v>
      </c>
      <c r="F33" s="153">
        <f t="shared" ca="1" si="19"/>
        <v>2.2130619012527587E-2</v>
      </c>
      <c r="G33" s="153">
        <f t="shared" ca="1" si="19"/>
        <v>2.695020528476685E-2</v>
      </c>
      <c r="H33" s="153">
        <f t="shared" ca="1" si="19"/>
        <v>0.20062638172439207</v>
      </c>
      <c r="I33" s="109">
        <f t="shared" ref="I33:I35" ca="1" si="20">SUM(E33:H33)</f>
        <v>0.49514751552795039</v>
      </c>
      <c r="J33" s="109"/>
      <c r="K33" s="7"/>
      <c r="O33" s="345">
        <f t="shared" ref="O33:O35" si="21">O32+1</f>
        <v>2026</v>
      </c>
      <c r="P33" s="346" t="str">
        <f ca="1">OFFSET(RankingsWorld!$X$6,MATCH('Data1984-2026World'!I47,RankingsWorld!$Y$7:$Y$61,0),0)</f>
        <v>Fra</v>
      </c>
      <c r="Q33" s="346" t="str">
        <f ca="1">OFFSET(RankingsWorld!$X$6,MATCH('Data1984-2026World'!J47,RankingsWorld!$Y$7:$Y$61,0),0)</f>
        <v>Ire</v>
      </c>
      <c r="R33" s="346" t="str">
        <f ca="1">OFFSET(RankingsWorld!$X$6,MATCH('Data1984-2026World'!M47,RankingsWorld!$Y$7:$Y$61,0),0)</f>
        <v>Fra</v>
      </c>
      <c r="S33" s="346" t="str">
        <f ca="1">OFFSET(RankingsWorld!$X$6,MATCH('Data1984-2026World'!N47,RankingsWorld!$Y$7:$Y$61,0),0)</f>
        <v>Ire</v>
      </c>
    </row>
    <row r="34" spans="1:19" ht="13.15" x14ac:dyDescent="0.35">
      <c r="C34" s="142" t="s">
        <v>105</v>
      </c>
      <c r="E34" s="153">
        <f t="shared" ca="1" si="19"/>
        <v>7.1610169491525622E-3</v>
      </c>
      <c r="F34" s="154">
        <f t="shared" ca="1" si="19"/>
        <v>2.3072033898305037E-2</v>
      </c>
      <c r="G34" s="153">
        <f t="shared" ca="1" si="19"/>
        <v>3.8740920096852087E-4</v>
      </c>
      <c r="H34" s="153">
        <f t="shared" ca="1" si="19"/>
        <v>0.28491525423728808</v>
      </c>
      <c r="I34" s="109">
        <f t="shared" ca="1" si="20"/>
        <v>0.3155357142857142</v>
      </c>
      <c r="J34" s="109"/>
      <c r="K34" s="7"/>
      <c r="O34" s="345">
        <f t="shared" si="21"/>
        <v>2027</v>
      </c>
      <c r="P34" s="346" t="e">
        <f ca="1">OFFSET(RankingsWorld!$X$6,MATCH('Data1984-2026World'!I48,RankingsWorld!$Y$7:$Y$61,0),0)</f>
        <v>#N/A</v>
      </c>
      <c r="Q34" s="346" t="e">
        <f ca="1">OFFSET(RankingsWorld!$X$6,MATCH('Data1984-2026World'!J48,RankingsWorld!$Y$7:$Y$61,0),0)</f>
        <v>#N/A</v>
      </c>
      <c r="R34" s="346" t="e">
        <f ca="1">OFFSET(RankingsWorld!$X$6,MATCH('Data1984-2026World'!M48,RankingsWorld!$Y$7:$Y$61,0),0)</f>
        <v>#N/A</v>
      </c>
      <c r="S34" s="346" t="e">
        <f ca="1">OFFSET(RankingsWorld!$X$6,MATCH('Data1984-2026World'!N48,RankingsWorld!$Y$7:$Y$61,0),0)</f>
        <v>#N/A</v>
      </c>
    </row>
    <row r="35" spans="1:19" ht="13.15" x14ac:dyDescent="0.35">
      <c r="C35" s="143" t="s">
        <v>106</v>
      </c>
      <c r="E35" s="153">
        <f t="shared" ca="1" si="19"/>
        <v>1.3241525423728813E-2</v>
      </c>
      <c r="F35" s="153">
        <f t="shared" ca="1" si="19"/>
        <v>0.10070180084745763</v>
      </c>
      <c r="G35" s="155">
        <f t="shared" ca="1" si="19"/>
        <v>2.7239709443099246E-3</v>
      </c>
      <c r="H35" s="153">
        <f t="shared" ca="1" si="19"/>
        <v>0.5423728813559322</v>
      </c>
      <c r="I35" s="109">
        <f t="shared" ca="1" si="20"/>
        <v>0.6590401785714286</v>
      </c>
      <c r="J35" s="109"/>
      <c r="K35" s="7"/>
      <c r="O35" s="345">
        <f t="shared" si="21"/>
        <v>2028</v>
      </c>
      <c r="P35" s="346" t="e">
        <f ca="1">OFFSET(RankingsWorld!$X$6,MATCH('Data1984-2026World'!I49,RankingsWorld!$Y$7:$Y$61,0),0)</f>
        <v>#N/A</v>
      </c>
      <c r="Q35" s="346" t="e">
        <f ca="1">OFFSET(RankingsWorld!$X$6,MATCH('Data1984-2026World'!J49,RankingsWorld!$Y$7:$Y$61,0),0)</f>
        <v>#N/A</v>
      </c>
      <c r="R35" s="346" t="e">
        <f ca="1">OFFSET(RankingsWorld!$X$6,MATCH('Data1984-2026World'!M49,RankingsWorld!$Y$7:$Y$61,0),0)</f>
        <v>#N/A</v>
      </c>
      <c r="S35" s="346" t="e">
        <f ca="1">OFFSET(RankingsWorld!$X$6,MATCH('Data1984-2026World'!N49,RankingsWorld!$Y$7:$Y$61,0),0)</f>
        <v>#N/A</v>
      </c>
    </row>
    <row r="36" spans="1:19" ht="13.15" x14ac:dyDescent="0.35">
      <c r="C36" s="164" t="s">
        <v>268</v>
      </c>
      <c r="E36" s="153">
        <f t="shared" ca="1" si="19"/>
        <v>4.2725988700564946E-2</v>
      </c>
      <c r="F36" s="153">
        <f t="shared" ca="1" si="19"/>
        <v>0.24170197740113</v>
      </c>
      <c r="G36" s="153">
        <f t="shared" ca="1" si="19"/>
        <v>0.3559322033898305</v>
      </c>
      <c r="H36" s="156">
        <f t="shared" ca="1" si="19"/>
        <v>0.20338983050847462</v>
      </c>
      <c r="I36" s="109">
        <f ca="1">SUM(E36:H36)</f>
        <v>0.84375000000000011</v>
      </c>
      <c r="J36" s="109"/>
      <c r="K36" s="7"/>
    </row>
    <row r="37" spans="1:19" x14ac:dyDescent="0.35">
      <c r="E37" s="109">
        <f ca="1">SUM(E33:E36)</f>
        <v>0.30856884057971024</v>
      </c>
      <c r="F37" s="109">
        <f t="shared" ref="F37:H37" ca="1" si="22">SUM(F33:F36)</f>
        <v>0.38760643115942028</v>
      </c>
      <c r="G37" s="109">
        <f t="shared" ca="1" si="22"/>
        <v>0.38599378881987578</v>
      </c>
      <c r="H37" s="109">
        <f t="shared" ca="1" si="22"/>
        <v>1.231304347826087</v>
      </c>
      <c r="I37" s="109">
        <f ca="1">SUM(E33:H36)</f>
        <v>2.313473408385093</v>
      </c>
      <c r="J37" s="109"/>
    </row>
    <row r="38" spans="1:19" x14ac:dyDescent="0.35">
      <c r="I38" s="7">
        <v>9</v>
      </c>
    </row>
    <row r="39" spans="1:19" x14ac:dyDescent="0.35">
      <c r="I39" s="175">
        <f ca="1">CHIDIST(I37,I38)</f>
        <v>0.98548646125031403</v>
      </c>
      <c r="J39" s="175"/>
    </row>
    <row r="41" spans="1:19" ht="13.9" x14ac:dyDescent="0.35">
      <c r="C41" s="157" t="s">
        <v>137</v>
      </c>
      <c r="E41" s="141" t="s">
        <v>40</v>
      </c>
      <c r="F41" s="142" t="s">
        <v>267</v>
      </c>
      <c r="G41" s="176" t="s">
        <v>148</v>
      </c>
      <c r="H41" s="174" t="s">
        <v>136</v>
      </c>
      <c r="K41" s="7"/>
    </row>
    <row r="42" spans="1:19" ht="4.5" customHeight="1" x14ac:dyDescent="0.35">
      <c r="B42" s="149"/>
      <c r="C42" s="149"/>
      <c r="D42" s="149"/>
      <c r="E42" s="149"/>
      <c r="F42" s="149"/>
      <c r="G42" s="149"/>
      <c r="H42" s="149"/>
      <c r="K42" s="149"/>
      <c r="L42" s="149"/>
    </row>
    <row r="43" spans="1:19" ht="13.15" x14ac:dyDescent="0.35">
      <c r="C43" s="141" t="s">
        <v>40</v>
      </c>
      <c r="E43" s="165">
        <f ca="1">E18</f>
        <v>5</v>
      </c>
      <c r="F43" s="166">
        <f t="shared" ref="F43" ca="1" si="23">F18</f>
        <v>13</v>
      </c>
      <c r="G43" s="166">
        <f ca="1">SUM(G7:J7)</f>
        <v>5</v>
      </c>
      <c r="H43" s="172">
        <f ca="1">SUM(E43:G43)</f>
        <v>23</v>
      </c>
      <c r="K43" s="7"/>
    </row>
    <row r="44" spans="1:19" ht="13.15" x14ac:dyDescent="0.35">
      <c r="C44" s="142" t="s">
        <v>267</v>
      </c>
      <c r="E44" s="166">
        <f t="shared" ref="E44:F44" ca="1" si="24">E19</f>
        <v>7</v>
      </c>
      <c r="F44" s="167">
        <f t="shared" ca="1" si="24"/>
        <v>13</v>
      </c>
      <c r="G44" s="166">
        <f ca="1">SUM(G8:J8)</f>
        <v>5</v>
      </c>
      <c r="H44" s="172">
        <f t="shared" ref="H44:H45" ca="1" si="25">SUM(E44:G44)</f>
        <v>25</v>
      </c>
      <c r="K44" s="7"/>
    </row>
    <row r="45" spans="1:19" ht="13.15" x14ac:dyDescent="0.35">
      <c r="C45" s="176" t="s">
        <v>148</v>
      </c>
      <c r="E45" s="166">
        <f ca="1">SUM(E9:E12)</f>
        <v>4</v>
      </c>
      <c r="F45" s="166">
        <f ca="1">SUM(F9:F12)</f>
        <v>6</v>
      </c>
      <c r="G45" s="180">
        <f ca="1">SUM(G9:J12)</f>
        <v>1</v>
      </c>
      <c r="H45" s="172">
        <f t="shared" ca="1" si="25"/>
        <v>11</v>
      </c>
      <c r="K45" s="7"/>
    </row>
    <row r="46" spans="1:19" ht="13.15" x14ac:dyDescent="0.4">
      <c r="A46" s="7"/>
      <c r="B46" s="7"/>
      <c r="C46" s="174" t="s">
        <v>136</v>
      </c>
      <c r="E46" s="172">
        <f ca="1">SUM(E43:E45)</f>
        <v>16</v>
      </c>
      <c r="F46" s="172">
        <f t="shared" ref="F46:G46" ca="1" si="26">SUM(F43:F45)</f>
        <v>32</v>
      </c>
      <c r="G46" s="172">
        <f t="shared" ca="1" si="26"/>
        <v>11</v>
      </c>
      <c r="H46" s="173">
        <f ca="1">SUM(E46:G46)</f>
        <v>59</v>
      </c>
      <c r="K46" s="7"/>
    </row>
    <row r="48" spans="1:19" ht="13.9" x14ac:dyDescent="0.35">
      <c r="C48" s="157" t="s">
        <v>134</v>
      </c>
      <c r="E48" s="141" t="s">
        <v>40</v>
      </c>
      <c r="F48" s="142" t="s">
        <v>267</v>
      </c>
      <c r="G48" s="176" t="s">
        <v>148</v>
      </c>
      <c r="K48" s="7"/>
    </row>
    <row r="49" spans="2:12" ht="4.5" customHeight="1" x14ac:dyDescent="0.35"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</row>
    <row r="50" spans="2:12" ht="13.15" x14ac:dyDescent="0.35">
      <c r="C50" s="141" t="s">
        <v>40</v>
      </c>
      <c r="E50" s="152">
        <f ca="1">$H43*E$46/$I$22</f>
        <v>6.2372881355932206</v>
      </c>
      <c r="F50" s="153">
        <f t="shared" ref="F50:G50" ca="1" si="27">$H43*F$46/$I$22</f>
        <v>12.474576271186441</v>
      </c>
      <c r="G50" s="153">
        <f t="shared" ca="1" si="27"/>
        <v>4.2881355932203391</v>
      </c>
      <c r="K50" s="7"/>
    </row>
    <row r="51" spans="2:12" ht="13.15" x14ac:dyDescent="0.35">
      <c r="C51" s="142" t="s">
        <v>267</v>
      </c>
      <c r="E51" s="153">
        <f t="shared" ref="E51:G51" ca="1" si="28">$H44*E$46/$I$22</f>
        <v>6.7796610169491522</v>
      </c>
      <c r="F51" s="154">
        <f t="shared" ca="1" si="28"/>
        <v>13.559322033898304</v>
      </c>
      <c r="G51" s="153">
        <f t="shared" ca="1" si="28"/>
        <v>4.6610169491525424</v>
      </c>
      <c r="K51" s="7"/>
    </row>
    <row r="52" spans="2:12" ht="13.15" x14ac:dyDescent="0.35">
      <c r="C52" s="176" t="s">
        <v>148</v>
      </c>
      <c r="E52" s="153">
        <f t="shared" ref="E52:G52" ca="1" si="29">$H45*E$46/$I$22</f>
        <v>2.9830508474576272</v>
      </c>
      <c r="F52" s="153">
        <f t="shared" ca="1" si="29"/>
        <v>5.9661016949152543</v>
      </c>
      <c r="G52" s="181">
        <f t="shared" ca="1" si="29"/>
        <v>2.0508474576271185</v>
      </c>
      <c r="K52" s="7"/>
    </row>
    <row r="54" spans="2:12" ht="13.9" x14ac:dyDescent="0.35">
      <c r="C54" s="157" t="s">
        <v>135</v>
      </c>
      <c r="E54" s="141" t="s">
        <v>40</v>
      </c>
      <c r="F54" s="142" t="s">
        <v>267</v>
      </c>
      <c r="G54" s="176" t="s">
        <v>148</v>
      </c>
      <c r="K54" s="7"/>
    </row>
    <row r="55" spans="2:12" ht="4.5" customHeight="1" x14ac:dyDescent="0.35"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</row>
    <row r="56" spans="2:12" ht="13.15" x14ac:dyDescent="0.35">
      <c r="C56" s="141" t="s">
        <v>40</v>
      </c>
      <c r="E56" s="152">
        <f t="shared" ref="E56:G58" ca="1" si="30">(E43-E50)^2/E50</f>
        <v>0.24544030950626392</v>
      </c>
      <c r="F56" s="153">
        <f t="shared" ca="1" si="30"/>
        <v>2.2130619012527587E-2</v>
      </c>
      <c r="G56" s="153">
        <f t="shared" ca="1" si="30"/>
        <v>0.11817511891203855</v>
      </c>
      <c r="K56" s="7"/>
    </row>
    <row r="57" spans="2:12" ht="13.15" x14ac:dyDescent="0.35">
      <c r="C57" s="142" t="s">
        <v>267</v>
      </c>
      <c r="E57" s="153">
        <f t="shared" ca="1" si="30"/>
        <v>7.1610169491525622E-3</v>
      </c>
      <c r="F57" s="154">
        <f t="shared" ca="1" si="30"/>
        <v>2.3072033898305037E-2</v>
      </c>
      <c r="G57" s="153">
        <f t="shared" ca="1" si="30"/>
        <v>2.4653312788906007E-2</v>
      </c>
      <c r="K57" s="7"/>
    </row>
    <row r="58" spans="2:12" ht="13.15" x14ac:dyDescent="0.35">
      <c r="C58" s="176" t="s">
        <v>148</v>
      </c>
      <c r="E58" s="153">
        <f t="shared" ca="1" si="30"/>
        <v>0.3466872110939907</v>
      </c>
      <c r="F58" s="153">
        <f t="shared" ca="1" si="30"/>
        <v>1.9260400616332715E-4</v>
      </c>
      <c r="G58" s="181">
        <f t="shared" ca="1" si="30"/>
        <v>0.53845076341224252</v>
      </c>
      <c r="K58" s="7"/>
    </row>
    <row r="59" spans="2:12" x14ac:dyDescent="0.35">
      <c r="H59" s="109">
        <f ca="1">SUM(E56:G58)</f>
        <v>1.3259629895795901</v>
      </c>
    </row>
    <row r="60" spans="2:12" x14ac:dyDescent="0.35">
      <c r="H60" s="7">
        <v>4</v>
      </c>
    </row>
    <row r="61" spans="2:12" x14ac:dyDescent="0.35">
      <c r="H61" s="175">
        <f ca="1">CHIDIST(H59,H60)</f>
        <v>0.8569553841444536</v>
      </c>
    </row>
    <row r="63" spans="2:12" ht="17.25" customHeight="1" x14ac:dyDescent="0.35">
      <c r="C63" s="7"/>
      <c r="E63" s="108" t="s">
        <v>141</v>
      </c>
      <c r="F63" s="151" t="s">
        <v>142</v>
      </c>
      <c r="G63" s="151"/>
      <c r="H63"/>
    </row>
    <row r="64" spans="2:12" ht="17.25" customHeight="1" x14ac:dyDescent="0.35">
      <c r="C64" s="342" t="s">
        <v>140</v>
      </c>
      <c r="E64" s="169">
        <f ca="1">F45+G44</f>
        <v>11</v>
      </c>
      <c r="F64" s="169">
        <f ca="1">G44</f>
        <v>5</v>
      </c>
      <c r="G64" s="177">
        <f ca="1">BINOMDIST(F64,E64,0.5,1)</f>
        <v>0.5</v>
      </c>
      <c r="H64" s="179">
        <f>BINOMDIST(6,23,0.5,1)</f>
        <v>1.7344832420349128E-2</v>
      </c>
    </row>
    <row r="65" spans="3:8" x14ac:dyDescent="0.35">
      <c r="C65" s="342" t="s">
        <v>138</v>
      </c>
      <c r="E65" s="169">
        <f ca="1">E44+F43</f>
        <v>20</v>
      </c>
      <c r="F65" s="169">
        <f ca="1">E44</f>
        <v>7</v>
      </c>
      <c r="G65" s="177">
        <f ca="1">BINOMDIST(F65,E65,0.5,1)</f>
        <v>0.13158798217773449</v>
      </c>
      <c r="H65"/>
    </row>
    <row r="66" spans="3:8" ht="13.9" customHeight="1" x14ac:dyDescent="0.35">
      <c r="C66" s="342" t="s">
        <v>139</v>
      </c>
      <c r="E66" s="169">
        <f ca="1">E45+G43</f>
        <v>9</v>
      </c>
      <c r="F66" s="169">
        <f ca="1">G43</f>
        <v>5</v>
      </c>
      <c r="G66"/>
      <c r="H66"/>
    </row>
    <row r="67" spans="3:8" x14ac:dyDescent="0.35">
      <c r="C67" s="342" t="s">
        <v>143</v>
      </c>
      <c r="E67" s="169">
        <f ca="1">E43+F44+G45</f>
        <v>19</v>
      </c>
      <c r="F67"/>
      <c r="G67"/>
      <c r="H67"/>
    </row>
    <row r="71" spans="3:8" ht="4.5" customHeight="1" x14ac:dyDescent="0.35"/>
  </sheetData>
  <mergeCells count="5">
    <mergeCell ref="B4:C5"/>
    <mergeCell ref="L4:L5"/>
    <mergeCell ref="B14:C14"/>
    <mergeCell ref="E4:J4"/>
    <mergeCell ref="B7:B12"/>
  </mergeCells>
  <pageMargins left="0.7" right="0.7" top="0.75" bottom="0.75" header="0.3" footer="0.3"/>
  <pageSetup paperSize="9" orientation="portrait" r:id="rId1"/>
  <ignoredErrors>
    <ignoredError sqref="E43:G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Sheet3</vt:lpstr>
      <vt:lpstr>Sheet2</vt:lpstr>
      <vt:lpstr>Sheet5</vt:lpstr>
      <vt:lpstr>Sheet4</vt:lpstr>
      <vt:lpstr>INTRO</vt:lpstr>
      <vt:lpstr>Data1988-2026England</vt:lpstr>
      <vt:lpstr>RankingsEngland</vt:lpstr>
      <vt:lpstr>Data1984-2026World</vt:lpstr>
      <vt:lpstr>RankingsWorld</vt:lpstr>
      <vt:lpstr>WorldCups</vt:lpstr>
      <vt:lpstr>EuroFinals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Marriott Ltd</dc:creator>
  <cp:lastModifiedBy>Nigel Marriott</cp:lastModifiedBy>
  <cp:lastPrinted>2011-05-29T21:10:04Z</cp:lastPrinted>
  <dcterms:created xsi:type="dcterms:W3CDTF">2007-05-08T14:22:13Z</dcterms:created>
  <dcterms:modified xsi:type="dcterms:W3CDTF">2026-10-01T14:55:25Z</dcterms:modified>
</cp:coreProperties>
</file>